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090" windowHeight="4710" activeTab="0"/>
  </bookViews>
  <sheets>
    <sheet name="PL-KLSE" sheetId="1" r:id="rId1"/>
    <sheet name="BS-consol" sheetId="2" r:id="rId2"/>
    <sheet name="SC-Equity" sheetId="3" r:id="rId3"/>
    <sheet name="Cash Flow" sheetId="4" r:id="rId4"/>
    <sheet name="Part A2" sheetId="5" r:id="rId5"/>
    <sheet name="Part A3" sheetId="6" r:id="rId6"/>
  </sheets>
  <definedNames>
    <definedName name="_xlnm.Print_Area" localSheetId="1">'BS-consol'!$A$1:$G$65</definedName>
    <definedName name="_xlnm.Print_Area" localSheetId="3">'Cash Flow'!$A$1:$F$63</definedName>
    <definedName name="_xlnm.Print_Area" localSheetId="4">'Part A2'!$A$1:$F$41</definedName>
    <definedName name="_xlnm.Print_Area" localSheetId="0">'PL-KLSE'!$A$1:$E$68</definedName>
  </definedNames>
  <calcPr fullCalcOnLoad="1"/>
</workbook>
</file>

<file path=xl/sharedStrings.xml><?xml version="1.0" encoding="utf-8"?>
<sst xmlns="http://schemas.openxmlformats.org/spreadsheetml/2006/main" count="351" uniqueCount="182">
  <si>
    <t>SYARIKAT TAKAFUL MALAYSIA BERHAD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</si>
  <si>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</si>
  <si>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</si>
  <si>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</si>
  <si>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</si>
  <si>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</si>
  <si>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</si>
  <si>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</si>
  <si>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</si>
  <si>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 xml:space="preserve">             members of the company</t>
  </si>
  <si>
    <t xml:space="preserve"> </t>
  </si>
  <si>
    <t>Cash and bank balances</t>
  </si>
  <si>
    <t>30.06.1999</t>
  </si>
  <si>
    <t>YEAR ENDED</t>
  </si>
  <si>
    <t xml:space="preserve">AS AT </t>
  </si>
  <si>
    <t>CURRENT QUARTER</t>
  </si>
  <si>
    <t>END OF</t>
  </si>
  <si>
    <t>UNAUDITED</t>
  </si>
  <si>
    <t>AUDITED</t>
  </si>
  <si>
    <t>RM'000</t>
  </si>
  <si>
    <t>ENDED</t>
  </si>
  <si>
    <t xml:space="preserve">YEAR </t>
  </si>
  <si>
    <t>FINANCIAL</t>
  </si>
  <si>
    <t xml:space="preserve">PRECEDING </t>
  </si>
  <si>
    <t xml:space="preserve">UNAUDITED CONSOLIDATED INCOME STATEMENT </t>
  </si>
  <si>
    <t>PRECEDING FINANCIAL</t>
  </si>
  <si>
    <t>(RM'000)</t>
  </si>
  <si>
    <t xml:space="preserve">         companies</t>
  </si>
  <si>
    <t xml:space="preserve">       (iii)  Extraordinary items attributable to </t>
  </si>
  <si>
    <t>1. (a)  Revenue</t>
  </si>
  <si>
    <t xml:space="preserve">    (b)  Investment income</t>
  </si>
  <si>
    <t xml:space="preserve">    (c)  Other income</t>
  </si>
  <si>
    <t>2. (a)  Profit / (loss) before finance cost,</t>
  </si>
  <si>
    <t xml:space="preserve">          depreciation and amortisation, exceptional</t>
  </si>
  <si>
    <t xml:space="preserve">          items, income tax, minority interests and</t>
  </si>
  <si>
    <t xml:space="preserve">          extraordinary items</t>
  </si>
  <si>
    <t xml:space="preserve">    (b)  Finance cost</t>
  </si>
  <si>
    <t xml:space="preserve">    (c)  Depreciation and amortisation</t>
  </si>
  <si>
    <t xml:space="preserve">    (d)  Exceptional items</t>
  </si>
  <si>
    <t xml:space="preserve">    (e)  Profit / (loss) before income tax, minority</t>
  </si>
  <si>
    <t xml:space="preserve">          interests and extraordinary items</t>
  </si>
  <si>
    <t xml:space="preserve">    (f)  Share of profits and losses of associated</t>
  </si>
  <si>
    <t xml:space="preserve">    (g) Profit / (loss) before income tax, minority</t>
  </si>
  <si>
    <t xml:space="preserve">    (i)  (i)  Profit / (loss) after income tax</t>
  </si>
  <si>
    <t xml:space="preserve">              before deducting minority interests </t>
  </si>
  <si>
    <t xml:space="preserve">    (j)  Pre-acquisition profit / (loss), if applicable</t>
  </si>
  <si>
    <t xml:space="preserve">    (k) Net profit / (loss) from ordinary activities</t>
  </si>
  <si>
    <t xml:space="preserve">         attributable to members of the company</t>
  </si>
  <si>
    <t xml:space="preserve">    (l)  (i)  Extraordinary items</t>
  </si>
  <si>
    <t xml:space="preserve">    (m) Net profit / (loss) attributable to members</t>
  </si>
  <si>
    <t>3.  Earnings per share based on 2(m) above after</t>
  </si>
  <si>
    <t xml:space="preserve">          of the company</t>
  </si>
  <si>
    <t xml:space="preserve">     deducting any provision for preference dividends,</t>
  </si>
  <si>
    <t xml:space="preserve">     if any :</t>
  </si>
  <si>
    <t>Revenue</t>
  </si>
  <si>
    <t xml:space="preserve">    (h) Income tax / Zakat</t>
  </si>
  <si>
    <t xml:space="preserve">         interests and extraordinary items</t>
  </si>
  <si>
    <t xml:space="preserve">        (ii)  Less minority interests</t>
  </si>
  <si>
    <t xml:space="preserve">     Cash and bank balances</t>
  </si>
  <si>
    <t xml:space="preserve">     Short term investments</t>
  </si>
  <si>
    <t xml:space="preserve">     Claims admitted or intimated but not paid</t>
  </si>
  <si>
    <t xml:space="preserve">     Share capital</t>
  </si>
  <si>
    <t>Dividend</t>
  </si>
  <si>
    <t>Profit before zakat and taxation</t>
  </si>
  <si>
    <t>Adjustments for :</t>
  </si>
  <si>
    <t xml:space="preserve">  Dividend income</t>
  </si>
  <si>
    <t xml:space="preserve">  Income from financing receivables</t>
  </si>
  <si>
    <t xml:space="preserve">    - Shareholders' Fund</t>
  </si>
  <si>
    <t xml:space="preserve">    - General Takaful Fund</t>
  </si>
  <si>
    <t xml:space="preserve">    - Family Takaful Fund</t>
  </si>
  <si>
    <t xml:space="preserve">  Depreciation :-</t>
  </si>
  <si>
    <t xml:space="preserve">  Increase in Family Takaful Fund</t>
  </si>
  <si>
    <t xml:space="preserve">  Increase in Group Family Takaful Fund</t>
  </si>
  <si>
    <t xml:space="preserve">  Purchase of investments</t>
  </si>
  <si>
    <t xml:space="preserve">  Disbursement of financing receivables</t>
  </si>
  <si>
    <t xml:space="preserve">  Zakat paid</t>
  </si>
  <si>
    <t>Acquisition of investment in subsidiaries, net of cash</t>
  </si>
  <si>
    <t xml:space="preserve">    - Group Family Takaful Fund</t>
  </si>
  <si>
    <t xml:space="preserve">     Other receivables</t>
  </si>
  <si>
    <t xml:space="preserve">     Other payables</t>
  </si>
  <si>
    <t>30.06.2003</t>
  </si>
  <si>
    <t>Purchase of property, plant and equipment</t>
  </si>
  <si>
    <t xml:space="preserve">  Investment Certificates and quoted shares)</t>
  </si>
  <si>
    <t xml:space="preserve">  Income taxes paid</t>
  </si>
  <si>
    <t xml:space="preserve">     Amount due to a related company</t>
  </si>
  <si>
    <t xml:space="preserve">     Amount due from retakaful companies</t>
  </si>
  <si>
    <t xml:space="preserve">     Amount due to retakaful companies</t>
  </si>
  <si>
    <t>UNAUDITED CONSOLIDATED STATEMENT OF CHANGES IN EQUITY</t>
  </si>
  <si>
    <t>UNAUDITED CONSOLIDATED CASH FLOW STATEMENT</t>
  </si>
  <si>
    <t>Property, plant and equipment</t>
  </si>
  <si>
    <t>Investment in associates</t>
  </si>
  <si>
    <t>Financing receivables</t>
  </si>
  <si>
    <t>Investments</t>
  </si>
  <si>
    <t>Net current assets</t>
  </si>
  <si>
    <t>Current assets</t>
  </si>
  <si>
    <t>Current liabilities</t>
  </si>
  <si>
    <t>Financed by :</t>
  </si>
  <si>
    <t>Capital and reserves</t>
  </si>
  <si>
    <t>Minority shareholders' interests</t>
  </si>
  <si>
    <t>Takaful funds</t>
  </si>
  <si>
    <t xml:space="preserve">     Family Takaful Fund</t>
  </si>
  <si>
    <t xml:space="preserve">     General Takaful Fund</t>
  </si>
  <si>
    <t xml:space="preserve">     Group Family Takaful Fund</t>
  </si>
  <si>
    <t xml:space="preserve">     General Retakaful Fund</t>
  </si>
  <si>
    <t xml:space="preserve">     ATG Retakaful Pool</t>
  </si>
  <si>
    <t xml:space="preserve">     Family Retakaful Fund</t>
  </si>
  <si>
    <t>Net tangible assets per share (RM)</t>
  </si>
  <si>
    <t xml:space="preserve">     Reserves</t>
  </si>
  <si>
    <t>Share</t>
  </si>
  <si>
    <t>Capital</t>
  </si>
  <si>
    <t>Premium</t>
  </si>
  <si>
    <t>Translation</t>
  </si>
  <si>
    <t>Reserve</t>
  </si>
  <si>
    <t>Retained</t>
  </si>
  <si>
    <t>Profits</t>
  </si>
  <si>
    <t>Total</t>
  </si>
  <si>
    <t>Exchange differences on</t>
  </si>
  <si>
    <t>Cash flows from operating activities</t>
  </si>
  <si>
    <t>Cash flows from investing activities</t>
  </si>
  <si>
    <t>Net cash used in investing activities</t>
  </si>
  <si>
    <t>Cash and cash equivalents comprise :</t>
  </si>
  <si>
    <t>Short term investments (excluding Malaysian Government</t>
  </si>
  <si>
    <t>Part A2 : SUMMARY OF KEY FINANCIAL INFORMATION</t>
  </si>
  <si>
    <t>SUMMARY OF KEY FINANCIAL INFORMATION</t>
  </si>
  <si>
    <t>Profit / (loss) before tax / zakat</t>
  </si>
  <si>
    <t>Net profit / (loss) after tax / zakat</t>
  </si>
  <si>
    <t>and minority interest</t>
  </si>
  <si>
    <t>Net profit / (loss) for the period</t>
  </si>
  <si>
    <t>Basic earnings / (loss) per shares (sen)</t>
  </si>
  <si>
    <t>Dividend per share (sen)</t>
  </si>
  <si>
    <t>Part A3 : ADDITIONAL INFORMATION</t>
  </si>
  <si>
    <t>Profit / (loss) from operations</t>
  </si>
  <si>
    <t>Gross interest income</t>
  </si>
  <si>
    <t>Gross interest expenses</t>
  </si>
  <si>
    <t>Net profit for the quarter</t>
  </si>
  <si>
    <t xml:space="preserve">     Deferred tax liabilities</t>
  </si>
  <si>
    <t>Deferred tax assets</t>
  </si>
  <si>
    <t>Restated balance</t>
  </si>
  <si>
    <t xml:space="preserve">   translation of the financial</t>
  </si>
  <si>
    <t xml:space="preserve">   statements of foreign entities</t>
  </si>
  <si>
    <t xml:space="preserve">   in the income statements</t>
  </si>
  <si>
    <t>Net gain not recognised</t>
  </si>
  <si>
    <t xml:space="preserve">  Share of (profits) / losses in associated companies</t>
  </si>
  <si>
    <t>Long term and deferred liabilities</t>
  </si>
  <si>
    <t xml:space="preserve">  Reversal of diminution in value of quoted shares,</t>
  </si>
  <si>
    <t xml:space="preserve">    unquoted shares and unit trusts :-</t>
  </si>
  <si>
    <t>Operating loss before working capital changes</t>
  </si>
  <si>
    <t>Cash generated from operations</t>
  </si>
  <si>
    <t>Net cash generated from operating activities</t>
  </si>
  <si>
    <t>Net increase in cash and cash equivalents</t>
  </si>
  <si>
    <t>Cash and cash equivalents at the beginning of period</t>
  </si>
  <si>
    <t>Cash and cash equivalents at the end of period</t>
  </si>
  <si>
    <t xml:space="preserve">  Increase in payables (including claim admitted but not paid)</t>
  </si>
  <si>
    <t xml:space="preserve">  Income from Investment Accounts and Islamic Accepted Bills</t>
  </si>
  <si>
    <t>UNAUDITED CONSOLIDATED BALANCE SHEET AS AT END OF THE SECOND QUARTER ENDED 31 DECEMBER 2003</t>
  </si>
  <si>
    <t>SECOND QUARTER</t>
  </si>
  <si>
    <t>31.12.2003</t>
  </si>
  <si>
    <t>FOR THE SECOND QUARTER ENDED 31 DECEMBER 2003</t>
  </si>
  <si>
    <t>31.12.2002</t>
  </si>
  <si>
    <t>At 31 December 2003</t>
  </si>
  <si>
    <t>At 31 December 2002</t>
  </si>
  <si>
    <t>ADDITIONAL INFORMATION FOR THE SECOND QUARTER ENDED 31 DECEMBER 2003</t>
  </si>
  <si>
    <t xml:space="preserve">  Decrease in General Takaful Fund</t>
  </si>
  <si>
    <t xml:space="preserve">  Increase / (Decrease) in Family Retakaful Fund</t>
  </si>
  <si>
    <t xml:space="preserve">  Decrease in ATG Retakaful Pool</t>
  </si>
  <si>
    <t xml:space="preserve">  (Decrease) / Increase in General Retakaful Fund</t>
  </si>
  <si>
    <t xml:space="preserve">  Increase in other receivables</t>
  </si>
  <si>
    <t>At 1 July 2003</t>
  </si>
  <si>
    <t>At 30 September 2003</t>
  </si>
  <si>
    <t>At 1 July 2002</t>
  </si>
  <si>
    <t>At 30 September 2002</t>
  </si>
  <si>
    <t>Net loss not recognised</t>
  </si>
  <si>
    <t xml:space="preserve">  in the income statement</t>
  </si>
  <si>
    <t>Bonus Issue - Issued during the</t>
  </si>
  <si>
    <t xml:space="preserve">   period</t>
  </si>
  <si>
    <t>Rights Issue - Issued during the</t>
  </si>
  <si>
    <t>Acquisition of investment in associated company</t>
  </si>
  <si>
    <t xml:space="preserve">     (b) Fully diluted (based on weighted average of </t>
  </si>
  <si>
    <t xml:space="preserve">     (a) Basic (based on weighted average of 97,835,539</t>
  </si>
  <si>
    <t xml:space="preserve">          respectively) (sen)</t>
  </si>
  <si>
    <t xml:space="preserve">          and 77,431,891 ordinary shares respectively) (sen)</t>
  </si>
  <si>
    <t xml:space="preserve">          97,979,110 and 77,575,462 ordinary shares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</si>
</sst>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_(* #,##0.00000000_);_(* \(#,##0.00000000\);_(* &quot;-&quot;??_);_(@_)"/>
    <numFmt numFmtId="186" formatCode="_(* #,##0.000000000_);_(* \(#,##0.000000000\);_(* &quot;-&quot;??_);_(@_)"/>
    <numFmt numFmtId="187" formatCode="_(* #,##0.0000000000_);_(* \(#,##0.0000000000\);_(* &quot;-&quot;??_);_(@_)"/>
    <numFmt numFmtId="188" formatCode="_(* #,##0.00000000000_);_(* \(#,##0.00000000000\);_(* &quot;-&quot;??_);_(@_)"/>
    <numFmt numFmtId="189" formatCode="_(* #,##0.000000000000_);_(* \(#,##0.000000000000\);_(* &quot;-&quot;??_);_(@_)"/>
    <numFmt numFmtId="190" formatCode="#,##0;[Red]#,##0"/>
    <numFmt numFmtId="191" formatCode="0.00_);\(0.00\)"/>
    <numFmt numFmtId="192" formatCode="0_);\(0\)"/>
    <numFmt numFmtId="193" formatCode="#,##0.0_);\(#,##0.0\)"/>
    <numFmt numFmtId="194" formatCode="0.0%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#,##0.000_);\(#,##0.000\)"/>
    <numFmt numFmtId="202" formatCode="#,##0.0000_);\(#,##0.0000\)"/>
    <numFmt numFmtId="203" formatCode="0.0_);\(0.0\)"/>
    <numFmt numFmtId="204" formatCode="_(* #,##0.000000_);_(* \(#,##0.000000\);_(* &quot;-&quot;??????_);_(@_)"/>
    <numFmt numFmtId="205" formatCode="#,##0.00000_);\(#,##0.00000\)"/>
    <numFmt numFmtId="206" formatCode="_(* #,##0.00000_);_(* \(#,##0.00000\);_(* &quot;-&quot;?????_);_(@_)"/>
    <numFmt numFmtId="207" formatCode="0.0"/>
    <numFmt numFmtId="208" formatCode="#,##0.00;[Red]#,##0.00"/>
    <numFmt numFmtId="209" formatCode="[$-409]dddd\,\ mmmm\ dd\,\ yyyy"/>
    <numFmt numFmtId="210" formatCode="[$-409]h:mm:ss\ AM/PM"/>
    <numFmt numFmtId="211" formatCode="_(* #,##0.000_);_(* \(#,##0.000\);_(* &quot;-&quot;???_);_(@_)"/>
    <numFmt numFmtId="212" formatCode="[&lt;=9999999]###\-####;\(###\)\ ###\-####"/>
    <numFmt numFmtId="213" formatCode="_(* #,##0.0_);_(* \(#,##0.0\);_(* &quot;-&quot;?_);_(@_)"/>
  </numFmts>
  <fonts count="7">
    <font>
      <sz val="8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3" fontId="0" fillId="0" borderId="0" xfId="15" applyAlignment="1">
      <alignment/>
    </xf>
    <xf numFmtId="0" fontId="3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15" applyFont="1" applyAlignment="1">
      <alignment/>
    </xf>
    <xf numFmtId="39" fontId="0" fillId="0" borderId="0" xfId="15" applyNumberFormat="1" applyFont="1" applyAlignment="1">
      <alignment/>
    </xf>
    <xf numFmtId="37" fontId="0" fillId="0" borderId="0" xfId="0" applyNumberFormat="1" applyAlignment="1">
      <alignment/>
    </xf>
    <xf numFmtId="179" fontId="0" fillId="0" borderId="0" xfId="15" applyNumberFormat="1" applyFont="1" applyAlignment="1">
      <alignment/>
    </xf>
    <xf numFmtId="179" fontId="2" fillId="0" borderId="0" xfId="15" applyNumberFormat="1" applyFont="1" applyAlignment="1">
      <alignment/>
    </xf>
    <xf numFmtId="179" fontId="0" fillId="0" borderId="1" xfId="15" applyNumberFormat="1" applyFont="1" applyBorder="1" applyAlignment="1">
      <alignment/>
    </xf>
    <xf numFmtId="179" fontId="0" fillId="0" borderId="2" xfId="15" applyNumberFormat="1" applyFont="1" applyBorder="1" applyAlignment="1">
      <alignment/>
    </xf>
    <xf numFmtId="179" fontId="0" fillId="0" borderId="0" xfId="15" applyNumberFormat="1" applyAlignment="1">
      <alignment/>
    </xf>
    <xf numFmtId="179" fontId="0" fillId="0" borderId="2" xfId="15" applyNumberFormat="1" applyBorder="1" applyAlignment="1">
      <alignment/>
    </xf>
    <xf numFmtId="179" fontId="0" fillId="0" borderId="0" xfId="15" applyNumberFormat="1" applyFont="1" applyBorder="1" applyAlignment="1">
      <alignment/>
    </xf>
    <xf numFmtId="179" fontId="0" fillId="0" borderId="0" xfId="0" applyNumberFormat="1" applyAlignment="1">
      <alignment/>
    </xf>
    <xf numFmtId="179" fontId="0" fillId="0" borderId="3" xfId="0" applyNumberFormat="1" applyBorder="1" applyAlignment="1">
      <alignment/>
    </xf>
    <xf numFmtId="179" fontId="0" fillId="0" borderId="0" xfId="15" applyNumberFormat="1" applyBorder="1" applyAlignment="1">
      <alignment/>
    </xf>
    <xf numFmtId="179" fontId="0" fillId="0" borderId="0" xfId="15" applyNumberFormat="1" applyFont="1" applyAlignment="1">
      <alignment/>
    </xf>
    <xf numFmtId="179" fontId="0" fillId="0" borderId="4" xfId="0" applyNumberFormat="1" applyBorder="1" applyAlignment="1">
      <alignment/>
    </xf>
    <xf numFmtId="179" fontId="0" fillId="0" borderId="4" xfId="15" applyNumberFormat="1" applyBorder="1" applyAlignment="1">
      <alignment/>
    </xf>
    <xf numFmtId="0" fontId="0" fillId="0" borderId="2" xfId="0" applyBorder="1" applyAlignment="1">
      <alignment/>
    </xf>
    <xf numFmtId="179" fontId="0" fillId="0" borderId="2" xfId="15" applyNumberFormat="1" applyFont="1" applyBorder="1" applyAlignment="1">
      <alignment/>
    </xf>
    <xf numFmtId="43" fontId="0" fillId="0" borderId="0" xfId="15" applyNumberFormat="1" applyFont="1" applyAlignment="1">
      <alignment/>
    </xf>
    <xf numFmtId="179" fontId="0" fillId="0" borderId="3" xfId="15" applyNumberForma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workbookViewId="0" topLeftCell="A1">
      <selection activeCell="A2" sqref="A2"/>
    </sheetView>
  </sheetViews>
  <sheetFormatPr defaultColWidth="9.33203125" defaultRowHeight="11.25"/>
  <cols>
    <col min="1" max="1" width="57.16015625" style="2" customWidth="1"/>
    <col min="2" max="5" width="17.83203125" style="2" customWidth="1"/>
    <col min="6" max="6" width="10.5" style="2" customWidth="1"/>
    <col min="7" max="7" width="14.83203125" style="2" hidden="1" customWidth="1"/>
    <col min="8" max="16384" width="9.33203125" style="2" customWidth="1"/>
  </cols>
  <sheetData>
    <row r="1" spans="1:6" ht="12.75">
      <c r="A1" s="30" t="s">
        <v>0</v>
      </c>
      <c r="B1" s="30"/>
      <c r="C1" s="30"/>
      <c r="D1" s="30"/>
      <c r="E1" s="30"/>
      <c r="F1" s="1"/>
    </row>
    <row r="3" spans="1:6" ht="12.75">
      <c r="A3" s="30" t="s">
        <v>24</v>
      </c>
      <c r="B3" s="30"/>
      <c r="C3" s="30"/>
      <c r="D3" s="30"/>
      <c r="E3" s="30"/>
      <c r="F3" s="1"/>
    </row>
    <row r="4" spans="1:6" ht="12.75">
      <c r="A4" s="30" t="s">
        <v>157</v>
      </c>
      <c r="B4" s="30"/>
      <c r="C4" s="30"/>
      <c r="D4" s="30"/>
      <c r="E4" s="30"/>
      <c r="F4" s="1"/>
    </row>
    <row r="5" spans="1:6" ht="12.75">
      <c r="A5" s="1"/>
      <c r="B5" s="1"/>
      <c r="C5" s="1"/>
      <c r="D5" s="1"/>
      <c r="E5" s="1"/>
      <c r="F5" s="1"/>
    </row>
    <row r="6" spans="2:6" ht="12.75">
      <c r="B6" s="31" t="s">
        <v>155</v>
      </c>
      <c r="C6" s="31"/>
      <c r="D6" s="31" t="s">
        <v>1</v>
      </c>
      <c r="E6" s="31"/>
      <c r="F6" s="3"/>
    </row>
    <row r="7" spans="2:7" ht="12.75">
      <c r="B7" s="3" t="s">
        <v>2</v>
      </c>
      <c r="C7" s="3" t="s">
        <v>3</v>
      </c>
      <c r="D7" s="3" t="s">
        <v>2</v>
      </c>
      <c r="E7" s="3" t="s">
        <v>3</v>
      </c>
      <c r="F7" s="3"/>
      <c r="G7" s="3" t="s">
        <v>23</v>
      </c>
    </row>
    <row r="8" spans="2:7" ht="12.75">
      <c r="B8" s="3" t="s">
        <v>4</v>
      </c>
      <c r="C8" s="3" t="s">
        <v>5</v>
      </c>
      <c r="D8" s="3" t="s">
        <v>4</v>
      </c>
      <c r="E8" s="3" t="s">
        <v>5</v>
      </c>
      <c r="F8" s="3"/>
      <c r="G8" s="3" t="s">
        <v>22</v>
      </c>
    </row>
    <row r="9" spans="2:7" ht="12.75">
      <c r="B9" s="3" t="s">
        <v>6</v>
      </c>
      <c r="C9" s="3" t="s">
        <v>6</v>
      </c>
      <c r="D9" s="3" t="s">
        <v>7</v>
      </c>
      <c r="E9" s="3" t="s">
        <v>8</v>
      </c>
      <c r="F9" s="3"/>
      <c r="G9" s="3" t="s">
        <v>21</v>
      </c>
    </row>
    <row r="10" spans="2:7" ht="12.75">
      <c r="B10" s="3" t="s">
        <v>156</v>
      </c>
      <c r="C10" s="3" t="s">
        <v>158</v>
      </c>
      <c r="D10" s="3" t="s">
        <v>156</v>
      </c>
      <c r="E10" s="3" t="s">
        <v>158</v>
      </c>
      <c r="F10" s="3"/>
      <c r="G10" s="3" t="s">
        <v>20</v>
      </c>
    </row>
    <row r="11" spans="2:7" ht="12.75">
      <c r="B11" s="3" t="s">
        <v>26</v>
      </c>
      <c r="C11" s="3" t="s">
        <v>26</v>
      </c>
      <c r="D11" s="3" t="s">
        <v>26</v>
      </c>
      <c r="E11" s="3" t="s">
        <v>26</v>
      </c>
      <c r="F11" s="3"/>
      <c r="G11" s="3" t="s">
        <v>12</v>
      </c>
    </row>
    <row r="12" spans="3:7" ht="12.75">
      <c r="C12" s="3"/>
      <c r="D12" s="3"/>
      <c r="E12" s="3"/>
      <c r="F12" s="3"/>
      <c r="G12" s="3" t="s">
        <v>19</v>
      </c>
    </row>
    <row r="14" spans="1:7" ht="12.75">
      <c r="A14" s="2" t="s">
        <v>29</v>
      </c>
      <c r="B14" s="14">
        <v>25111</v>
      </c>
      <c r="C14" s="14">
        <v>19948</v>
      </c>
      <c r="D14" s="14">
        <f>+B14+26935</f>
        <v>52046</v>
      </c>
      <c r="E14" s="14">
        <f>+C14+20594</f>
        <v>40542</v>
      </c>
      <c r="F14" s="11"/>
      <c r="G14" s="14">
        <v>52500.143</v>
      </c>
    </row>
    <row r="15" spans="2:7" ht="12.75">
      <c r="B15" s="11"/>
      <c r="C15" s="11"/>
      <c r="D15" s="11"/>
      <c r="E15" s="11"/>
      <c r="F15" s="11"/>
      <c r="G15" s="17"/>
    </row>
    <row r="16" spans="1:7" ht="12.75">
      <c r="A16" s="2" t="s">
        <v>30</v>
      </c>
      <c r="B16" s="14">
        <v>2889</v>
      </c>
      <c r="C16" s="14">
        <v>2082</v>
      </c>
      <c r="D16" s="14">
        <f>+B16+2101</f>
        <v>4990</v>
      </c>
      <c r="E16" s="14">
        <f>+C16+2203</f>
        <v>4285</v>
      </c>
      <c r="F16" s="11"/>
      <c r="G16" s="14">
        <f>728.756+96.441+1578.703+1165.147+2343.735+7470.046+5625.832+330+1587.425+3086.048+64.998</f>
        <v>24077.131</v>
      </c>
    </row>
    <row r="17" spans="2:7" ht="12.75">
      <c r="B17" s="11"/>
      <c r="C17" s="11"/>
      <c r="D17" s="11"/>
      <c r="E17" s="11"/>
      <c r="F17" s="11"/>
      <c r="G17" s="17"/>
    </row>
    <row r="18" spans="1:7" ht="12.75">
      <c r="A18" s="2" t="s">
        <v>31</v>
      </c>
      <c r="B18" s="14">
        <v>345</v>
      </c>
      <c r="C18" s="14">
        <v>645</v>
      </c>
      <c r="D18" s="14">
        <f>+B18+306</f>
        <v>651</v>
      </c>
      <c r="E18" s="14">
        <f>+C18+92</f>
        <v>737</v>
      </c>
      <c r="F18" s="11"/>
      <c r="G18" s="14">
        <f>6540.789+0.296</f>
        <v>6541.085</v>
      </c>
    </row>
    <row r="19" spans="2:7" ht="12.75">
      <c r="B19" s="11"/>
      <c r="C19" s="11"/>
      <c r="D19" s="11"/>
      <c r="E19" s="11"/>
      <c r="F19" s="11"/>
      <c r="G19" s="17"/>
    </row>
    <row r="20" spans="1:7" ht="12.75">
      <c r="A20" s="2" t="s">
        <v>32</v>
      </c>
      <c r="B20" s="11">
        <v>6291</v>
      </c>
      <c r="C20" s="11">
        <v>3559</v>
      </c>
      <c r="D20" s="11">
        <f>+B20+5776</f>
        <v>12067</v>
      </c>
      <c r="E20" s="11">
        <f>+C20+5691</f>
        <v>9250</v>
      </c>
      <c r="F20" s="11"/>
      <c r="G20" s="17">
        <f>19854+1612</f>
        <v>21466</v>
      </c>
    </row>
    <row r="21" spans="1:7" ht="12.75">
      <c r="A21" s="2" t="s">
        <v>33</v>
      </c>
      <c r="B21" s="11"/>
      <c r="C21" s="11"/>
      <c r="D21" s="11"/>
      <c r="E21" s="11"/>
      <c r="F21" s="11"/>
      <c r="G21" s="17"/>
    </row>
    <row r="22" spans="1:7" ht="12.75">
      <c r="A22" s="2" t="s">
        <v>34</v>
      </c>
      <c r="B22" s="11"/>
      <c r="C22" s="11"/>
      <c r="D22" s="11"/>
      <c r="E22" s="11"/>
      <c r="F22" s="11"/>
      <c r="G22" s="17"/>
    </row>
    <row r="23" spans="1:7" ht="12.75">
      <c r="A23" s="2" t="s">
        <v>35</v>
      </c>
      <c r="B23" s="11"/>
      <c r="C23" s="11"/>
      <c r="D23" s="11"/>
      <c r="E23" s="11"/>
      <c r="F23" s="11"/>
      <c r="G23" s="17"/>
    </row>
    <row r="24" spans="2:7" ht="12.75">
      <c r="B24" s="11"/>
      <c r="C24" s="11"/>
      <c r="D24" s="11"/>
      <c r="E24" s="11"/>
      <c r="F24" s="11"/>
      <c r="G24" s="17"/>
    </row>
    <row r="25" spans="1:7" ht="12.75">
      <c r="A25" s="2" t="s">
        <v>36</v>
      </c>
      <c r="B25" s="11">
        <v>0</v>
      </c>
      <c r="C25" s="11">
        <v>0</v>
      </c>
      <c r="D25" s="11">
        <f>+B25+0</f>
        <v>0</v>
      </c>
      <c r="E25" s="11">
        <f>+C25+0</f>
        <v>0</v>
      </c>
      <c r="F25" s="11"/>
      <c r="G25" s="17">
        <v>0</v>
      </c>
    </row>
    <row r="26" spans="2:7" ht="12.75">
      <c r="B26" s="11"/>
      <c r="C26" s="11"/>
      <c r="D26" s="11"/>
      <c r="E26" s="11"/>
      <c r="F26" s="11"/>
      <c r="G26" s="17"/>
    </row>
    <row r="27" spans="1:7" ht="12.75">
      <c r="A27" s="2" t="s">
        <v>37</v>
      </c>
      <c r="B27" s="11">
        <v>-1165</v>
      </c>
      <c r="C27" s="11">
        <v>-1437</v>
      </c>
      <c r="D27" s="11">
        <f>+B27-1395</f>
        <v>-2560</v>
      </c>
      <c r="E27" s="11">
        <f>+C27-1252</f>
        <v>-2689</v>
      </c>
      <c r="F27" s="11"/>
      <c r="G27" s="17">
        <v>-1611.527</v>
      </c>
    </row>
    <row r="28" spans="2:7" ht="12.75">
      <c r="B28" s="11"/>
      <c r="C28" s="11"/>
      <c r="D28" s="11"/>
      <c r="E28" s="11"/>
      <c r="F28" s="11"/>
      <c r="G28" s="17"/>
    </row>
    <row r="29" spans="1:7" ht="12.75">
      <c r="A29" s="2" t="s">
        <v>38</v>
      </c>
      <c r="B29" s="11">
        <v>0</v>
      </c>
      <c r="C29" s="11">
        <v>0</v>
      </c>
      <c r="D29" s="11">
        <f>+B29+0</f>
        <v>0</v>
      </c>
      <c r="E29" s="11">
        <f>+C29+0</f>
        <v>0</v>
      </c>
      <c r="F29" s="11"/>
      <c r="G29" s="17">
        <v>5624.143</v>
      </c>
    </row>
    <row r="30" spans="2:7" ht="12.75">
      <c r="B30" s="11"/>
      <c r="C30" s="11"/>
      <c r="D30" s="11"/>
      <c r="E30" s="11"/>
      <c r="F30" s="11"/>
      <c r="G30" s="17"/>
    </row>
    <row r="31" spans="1:7" ht="12.75">
      <c r="A31" s="2" t="s">
        <v>39</v>
      </c>
      <c r="B31" s="11">
        <f>SUM(B20:B29)</f>
        <v>5126</v>
      </c>
      <c r="C31" s="11">
        <f>SUM(C20:C29)</f>
        <v>2122</v>
      </c>
      <c r="D31" s="11">
        <f>SUM(D20:D29)</f>
        <v>9507</v>
      </c>
      <c r="E31" s="11">
        <f>SUM(E20:E29)</f>
        <v>6561</v>
      </c>
      <c r="F31" s="11"/>
      <c r="G31" s="11">
        <f>SUM(G20:G29)-0.45</f>
        <v>25478.165999999997</v>
      </c>
    </row>
    <row r="32" spans="1:7" ht="12.75">
      <c r="A32" s="2" t="s">
        <v>40</v>
      </c>
      <c r="B32" s="11"/>
      <c r="C32" s="11"/>
      <c r="D32" s="11"/>
      <c r="E32" s="11"/>
      <c r="F32" s="11"/>
      <c r="G32" s="17"/>
    </row>
    <row r="33" spans="1:7" ht="12.75">
      <c r="A33" s="2" t="s">
        <v>10</v>
      </c>
      <c r="B33" s="11"/>
      <c r="C33" s="11"/>
      <c r="D33" s="11"/>
      <c r="E33" s="11"/>
      <c r="F33" s="11"/>
      <c r="G33" s="17"/>
    </row>
    <row r="34" spans="1:7" ht="12.75">
      <c r="A34" s="2" t="s">
        <v>41</v>
      </c>
      <c r="B34" s="11">
        <v>20</v>
      </c>
      <c r="C34" s="11">
        <v>-395</v>
      </c>
      <c r="D34" s="11">
        <f>+B34+50</f>
        <v>70</v>
      </c>
      <c r="E34" s="11">
        <f>+C34-77</f>
        <v>-472</v>
      </c>
      <c r="F34" s="11"/>
      <c r="G34" s="17"/>
    </row>
    <row r="35" spans="1:7" ht="12.75">
      <c r="A35" s="2" t="s">
        <v>27</v>
      </c>
      <c r="F35" s="11"/>
      <c r="G35" s="17"/>
    </row>
    <row r="36" spans="2:7" ht="12.75">
      <c r="B36" s="11"/>
      <c r="C36" s="11"/>
      <c r="D36" s="11"/>
      <c r="E36" s="11"/>
      <c r="F36" s="11"/>
      <c r="G36" s="17"/>
    </row>
    <row r="37" spans="1:7" ht="12.75">
      <c r="A37" s="2" t="s">
        <v>42</v>
      </c>
      <c r="B37" s="11">
        <f>+B31+B34</f>
        <v>5146</v>
      </c>
      <c r="C37" s="11">
        <f>+C31+C34</f>
        <v>1727</v>
      </c>
      <c r="D37" s="11">
        <f>+D31+D34</f>
        <v>9577</v>
      </c>
      <c r="E37" s="11">
        <f>+E31+E34</f>
        <v>6089</v>
      </c>
      <c r="F37" s="11"/>
      <c r="G37" s="17">
        <v>-8.05</v>
      </c>
    </row>
    <row r="38" spans="1:7" ht="12.75">
      <c r="A38" s="2" t="s">
        <v>56</v>
      </c>
      <c r="B38" s="11"/>
      <c r="C38" s="11"/>
      <c r="D38" s="11"/>
      <c r="E38" s="11"/>
      <c r="F38" s="11"/>
      <c r="G38" s="17"/>
    </row>
    <row r="39" spans="1:7" ht="12.75">
      <c r="A39" s="2" t="s">
        <v>10</v>
      </c>
      <c r="F39" s="11"/>
      <c r="G39" s="11">
        <f>+G31+G37</f>
        <v>25470.115999999998</v>
      </c>
    </row>
    <row r="40" spans="1:7" ht="12.75">
      <c r="A40" s="2" t="s">
        <v>55</v>
      </c>
      <c r="B40" s="11">
        <v>-970</v>
      </c>
      <c r="C40" s="11">
        <v>-1254</v>
      </c>
      <c r="D40" s="11">
        <f>+B40-966</f>
        <v>-1936</v>
      </c>
      <c r="E40" s="11">
        <f>+C40-1051</f>
        <v>-2305</v>
      </c>
      <c r="F40" s="11"/>
      <c r="G40" s="17"/>
    </row>
    <row r="41" spans="2:7" ht="12.75">
      <c r="B41" s="11"/>
      <c r="C41" s="11"/>
      <c r="D41" s="11"/>
      <c r="E41" s="11"/>
      <c r="F41" s="11"/>
      <c r="G41" s="17"/>
    </row>
    <row r="42" spans="1:7" ht="12.75">
      <c r="A42" s="2" t="s">
        <v>43</v>
      </c>
      <c r="B42" s="11">
        <f>+B37+B40</f>
        <v>4176</v>
      </c>
      <c r="C42" s="11">
        <f>+C37+C40</f>
        <v>473</v>
      </c>
      <c r="D42" s="11">
        <f>+D37+D40</f>
        <v>7641</v>
      </c>
      <c r="E42" s="11">
        <f>+E37+E40</f>
        <v>3784</v>
      </c>
      <c r="F42" s="11"/>
      <c r="G42" s="17">
        <v>-5936.6</v>
      </c>
    </row>
    <row r="43" spans="1:7" ht="12.75">
      <c r="A43" s="2" t="s">
        <v>44</v>
      </c>
      <c r="B43" s="11"/>
      <c r="C43" s="11"/>
      <c r="D43" s="11"/>
      <c r="E43" s="11"/>
      <c r="F43" s="11"/>
      <c r="G43" s="17"/>
    </row>
    <row r="44" spans="1:7" ht="12.75">
      <c r="A44" s="2" t="s">
        <v>57</v>
      </c>
      <c r="B44" s="11">
        <v>-445</v>
      </c>
      <c r="C44" s="11">
        <v>-121</v>
      </c>
      <c r="D44" s="11">
        <f>+B44-111</f>
        <v>-556</v>
      </c>
      <c r="E44" s="11">
        <f>+C44-101</f>
        <v>-222</v>
      </c>
      <c r="F44" s="11"/>
      <c r="G44" s="11">
        <f>+G39+G42-0.45</f>
        <v>19533.065999999995</v>
      </c>
    </row>
    <row r="45" spans="2:7" ht="12.75">
      <c r="B45" s="11"/>
      <c r="C45" s="11"/>
      <c r="D45" s="11"/>
      <c r="E45" s="11"/>
      <c r="F45" s="11"/>
      <c r="G45" s="17"/>
    </row>
    <row r="46" spans="1:7" ht="12.75">
      <c r="A46" s="2" t="s">
        <v>45</v>
      </c>
      <c r="B46" s="11">
        <v>0</v>
      </c>
      <c r="C46" s="11">
        <v>0</v>
      </c>
      <c r="D46" s="11">
        <f>+B46+0</f>
        <v>0</v>
      </c>
      <c r="E46" s="11">
        <f>+C46+0</f>
        <v>0</v>
      </c>
      <c r="F46" s="11"/>
      <c r="G46" s="17">
        <v>-117.417</v>
      </c>
    </row>
    <row r="47" spans="1:7" ht="12.75">
      <c r="A47" s="2" t="s">
        <v>10</v>
      </c>
      <c r="B47" s="11"/>
      <c r="C47" s="11"/>
      <c r="D47" s="11"/>
      <c r="E47" s="11"/>
      <c r="F47" s="11"/>
      <c r="G47" s="17"/>
    </row>
    <row r="48" spans="1:7" ht="12.75">
      <c r="A48" s="2" t="s">
        <v>46</v>
      </c>
      <c r="B48" s="11">
        <f>+B42+B44</f>
        <v>3731</v>
      </c>
      <c r="C48" s="11">
        <f>+C42+C44</f>
        <v>352</v>
      </c>
      <c r="D48" s="11">
        <f>+D42+D44</f>
        <v>7085</v>
      </c>
      <c r="E48" s="11">
        <f>+E42+E44</f>
        <v>3562</v>
      </c>
      <c r="G48" s="11">
        <f>+G44+G46</f>
        <v>19415.648999999994</v>
      </c>
    </row>
    <row r="49" spans="1:7" ht="12.75">
      <c r="A49" s="2" t="s">
        <v>47</v>
      </c>
      <c r="G49" s="17"/>
    </row>
    <row r="50" ht="12.75">
      <c r="G50" s="17">
        <v>0</v>
      </c>
    </row>
    <row r="51" spans="1:7" ht="12.75">
      <c r="A51" s="2" t="s">
        <v>48</v>
      </c>
      <c r="B51" s="11">
        <v>0</v>
      </c>
      <c r="C51" s="11">
        <v>0</v>
      </c>
      <c r="D51" s="11">
        <f aca="true" t="shared" si="0" ref="D51:E53">+B51+0</f>
        <v>0</v>
      </c>
      <c r="E51" s="11">
        <f t="shared" si="0"/>
        <v>0</v>
      </c>
      <c r="F51" s="11"/>
      <c r="G51" s="17">
        <v>0</v>
      </c>
    </row>
    <row r="52" spans="1:6" ht="12.75">
      <c r="A52" s="2" t="s">
        <v>57</v>
      </c>
      <c r="B52" s="11">
        <v>0</v>
      </c>
      <c r="C52" s="11">
        <v>0</v>
      </c>
      <c r="D52" s="11">
        <f t="shared" si="0"/>
        <v>0</v>
      </c>
      <c r="E52" s="11">
        <f t="shared" si="0"/>
        <v>0</v>
      </c>
      <c r="F52" s="11"/>
    </row>
    <row r="53" spans="1:7" ht="12.75">
      <c r="A53" s="2" t="s">
        <v>28</v>
      </c>
      <c r="B53" s="11">
        <v>0</v>
      </c>
      <c r="C53" s="11">
        <v>0</v>
      </c>
      <c r="D53" s="11">
        <f t="shared" si="0"/>
        <v>0</v>
      </c>
      <c r="E53" s="11">
        <f t="shared" si="0"/>
        <v>0</v>
      </c>
      <c r="F53" s="11"/>
      <c r="G53" s="17">
        <v>0</v>
      </c>
    </row>
    <row r="54" spans="1:7" ht="12.75">
      <c r="A54" s="2" t="s">
        <v>9</v>
      </c>
      <c r="B54" s="11"/>
      <c r="C54" s="11"/>
      <c r="D54" s="11"/>
      <c r="E54" s="11"/>
      <c r="F54" s="11"/>
      <c r="G54" s="17"/>
    </row>
    <row r="55" spans="2:7" ht="12.75">
      <c r="B55" s="11"/>
      <c r="C55" s="11"/>
      <c r="D55" s="11"/>
      <c r="E55" s="11"/>
      <c r="F55" s="11"/>
      <c r="G55" s="17"/>
    </row>
    <row r="56" spans="1:7" ht="13.5" thickBot="1">
      <c r="A56" s="2" t="s">
        <v>49</v>
      </c>
      <c r="F56" s="11"/>
      <c r="G56" s="13">
        <f>SUM(G48:G53)</f>
        <v>19415.648999999994</v>
      </c>
    </row>
    <row r="57" spans="1:7" ht="14.25" thickBot="1" thickTop="1">
      <c r="A57" s="2" t="s">
        <v>51</v>
      </c>
      <c r="B57" s="13">
        <f>+B48+B51+B52+B53</f>
        <v>3731</v>
      </c>
      <c r="C57" s="13">
        <f>+C48+C51+C52+C53</f>
        <v>352</v>
      </c>
      <c r="D57" s="13">
        <f>SUM(D47:D53)</f>
        <v>7085</v>
      </c>
      <c r="E57" s="13">
        <f>SUM(E47:E53)</f>
        <v>3562</v>
      </c>
      <c r="F57" s="11"/>
      <c r="G57" s="11"/>
    </row>
    <row r="58" spans="2:7" ht="13.5" thickTop="1">
      <c r="B58" s="11"/>
      <c r="C58" s="11"/>
      <c r="D58" s="11"/>
      <c r="E58" s="11"/>
      <c r="F58" s="11"/>
      <c r="G58" s="11"/>
    </row>
    <row r="59" spans="1:7" ht="12.75">
      <c r="A59" s="2" t="s">
        <v>50</v>
      </c>
      <c r="B59" s="11"/>
      <c r="C59" s="11"/>
      <c r="D59" s="11"/>
      <c r="E59" s="11"/>
      <c r="F59" s="11"/>
      <c r="G59" s="11"/>
    </row>
    <row r="60" spans="1:7" ht="12.75">
      <c r="A60" s="2" t="s">
        <v>52</v>
      </c>
      <c r="B60" s="11"/>
      <c r="C60" s="11"/>
      <c r="D60" s="11"/>
      <c r="E60" s="11"/>
      <c r="F60" s="11"/>
      <c r="G60" s="11"/>
    </row>
    <row r="61" spans="1:7" ht="12.75">
      <c r="A61" s="2" t="s">
        <v>53</v>
      </c>
      <c r="B61" s="11"/>
      <c r="C61" s="11"/>
      <c r="D61" s="11"/>
      <c r="E61" s="11"/>
      <c r="F61" s="11"/>
      <c r="G61" s="11"/>
    </row>
    <row r="62" spans="1:7" ht="12.75">
      <c r="A62" s="2" t="s">
        <v>10</v>
      </c>
      <c r="B62" s="11"/>
      <c r="C62" s="11"/>
      <c r="D62" s="11"/>
      <c r="E62" s="11"/>
      <c r="F62" s="11"/>
      <c r="G62" s="11"/>
    </row>
    <row r="63" spans="1:7" ht="12.75">
      <c r="A63" s="2" t="s">
        <v>178</v>
      </c>
      <c r="B63" s="8">
        <f>+B57/97835*100</f>
        <v>3.813563653089385</v>
      </c>
      <c r="C63" s="8">
        <f>+C57/77432*100</f>
        <v>0.4545924165719599</v>
      </c>
      <c r="D63" s="8">
        <f>+D57/97835*100</f>
        <v>7.241784637399704</v>
      </c>
      <c r="E63" s="8">
        <f>+E57/77432*100</f>
        <v>4.600165306333299</v>
      </c>
      <c r="F63" s="11"/>
      <c r="G63" s="8">
        <f>+G56/55000*100</f>
        <v>35.30117999999999</v>
      </c>
    </row>
    <row r="64" spans="1:7" ht="12.75">
      <c r="A64" s="2" t="s">
        <v>180</v>
      </c>
      <c r="B64" s="11"/>
      <c r="C64" s="11"/>
      <c r="D64" s="9"/>
      <c r="E64" s="9"/>
      <c r="F64" s="11"/>
      <c r="G64" s="11"/>
    </row>
    <row r="65" spans="2:7" ht="12.75">
      <c r="B65" s="11"/>
      <c r="C65" s="11"/>
      <c r="D65" s="9"/>
      <c r="E65" s="9"/>
      <c r="F65" s="11"/>
      <c r="G65" s="11"/>
    </row>
    <row r="66" spans="1:7" ht="12.75">
      <c r="A66" s="2" t="s">
        <v>177</v>
      </c>
      <c r="B66" s="8">
        <v>0</v>
      </c>
      <c r="C66" s="8">
        <v>0</v>
      </c>
      <c r="D66" s="8">
        <v>0</v>
      </c>
      <c r="E66" s="8">
        <v>0</v>
      </c>
      <c r="F66" s="11"/>
      <c r="G66" s="8">
        <f>+G56/59500*100</f>
        <v>32.63134285714285</v>
      </c>
    </row>
    <row r="67" spans="1:7" ht="12.75">
      <c r="A67" s="2" t="s">
        <v>181</v>
      </c>
      <c r="B67" s="12"/>
      <c r="C67" s="12"/>
      <c r="D67" s="12"/>
      <c r="E67" s="12"/>
      <c r="F67" s="12"/>
      <c r="G67" s="12"/>
    </row>
    <row r="68" spans="1:5" ht="12.75">
      <c r="A68" s="2" t="s">
        <v>179</v>
      </c>
      <c r="B68" s="11"/>
      <c r="C68" s="11"/>
      <c r="D68" s="11"/>
      <c r="E68" s="11"/>
    </row>
    <row r="69" spans="1:5" ht="12.75">
      <c r="A69" s="2" t="s">
        <v>10</v>
      </c>
      <c r="B69" s="11"/>
      <c r="C69" s="11"/>
      <c r="D69" s="11"/>
      <c r="E69" s="11"/>
    </row>
    <row r="70" spans="1:5" ht="12.75">
      <c r="A70" s="2" t="s">
        <v>10</v>
      </c>
      <c r="B70" s="11"/>
      <c r="C70" s="11"/>
      <c r="D70" s="11"/>
      <c r="E70" s="11"/>
    </row>
  </sheetData>
  <mergeCells count="5">
    <mergeCell ref="A1:E1"/>
    <mergeCell ref="A3:E3"/>
    <mergeCell ref="A4:E4"/>
    <mergeCell ref="B6:C6"/>
    <mergeCell ref="D6:E6"/>
  </mergeCells>
  <printOptions/>
  <pageMargins left="0.5" right="0" top="1" bottom="1" header="0.5" footer="0.5"/>
  <pageSetup fitToHeight="1" fitToWidth="1" horizontalDpi="600" verticalDpi="600" orientation="portrait" paperSize="9" scale="89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workbookViewId="0" topLeftCell="A1">
      <selection activeCell="A3" sqref="A3"/>
    </sheetView>
  </sheetViews>
  <sheetFormatPr defaultColWidth="9.33203125" defaultRowHeight="11.25"/>
  <cols>
    <col min="1" max="2" width="10.83203125" style="0" customWidth="1"/>
    <col min="3" max="3" width="20.83203125" style="0" customWidth="1"/>
    <col min="4" max="4" width="8.83203125" style="0" customWidth="1"/>
    <col min="5" max="5" width="22.33203125" style="0" customWidth="1"/>
    <col min="6" max="6" width="7.83203125" style="0" customWidth="1"/>
    <col min="7" max="7" width="22.33203125" style="0" customWidth="1"/>
  </cols>
  <sheetData>
    <row r="1" spans="1:7" ht="11.25">
      <c r="A1" s="31" t="s">
        <v>0</v>
      </c>
      <c r="B1" s="31"/>
      <c r="C1" s="31"/>
      <c r="D1" s="31"/>
      <c r="E1" s="31"/>
      <c r="F1" s="31"/>
      <c r="G1" s="31"/>
    </row>
    <row r="2" spans="1:7" ht="11.25">
      <c r="A2" s="31" t="s">
        <v>154</v>
      </c>
      <c r="B2" s="31"/>
      <c r="C2" s="31"/>
      <c r="D2" s="31"/>
      <c r="E2" s="31"/>
      <c r="F2" s="31"/>
      <c r="G2" s="31"/>
    </row>
    <row r="3" spans="1:2" ht="11.25">
      <c r="A3" s="5"/>
      <c r="B3" s="5"/>
    </row>
    <row r="4" spans="1:7" ht="11.25">
      <c r="A4" s="5"/>
      <c r="E4" s="3" t="s">
        <v>17</v>
      </c>
      <c r="F4" s="5"/>
      <c r="G4" s="3" t="s">
        <v>18</v>
      </c>
    </row>
    <row r="5" spans="1:7" ht="11.25">
      <c r="A5" s="5"/>
      <c r="E5" s="3" t="s">
        <v>14</v>
      </c>
      <c r="F5" s="5"/>
      <c r="G5" s="3" t="s">
        <v>14</v>
      </c>
    </row>
    <row r="6" spans="1:7" ht="11.25">
      <c r="A6" s="5"/>
      <c r="E6" s="3" t="s">
        <v>16</v>
      </c>
      <c r="F6" s="5"/>
      <c r="G6" s="3" t="s">
        <v>25</v>
      </c>
    </row>
    <row r="7" spans="5:7" ht="11.25">
      <c r="E7" s="3" t="s">
        <v>155</v>
      </c>
      <c r="F7" s="5"/>
      <c r="G7" s="3" t="s">
        <v>13</v>
      </c>
    </row>
    <row r="8" spans="5:7" ht="11.25">
      <c r="E8" s="3" t="s">
        <v>156</v>
      </c>
      <c r="F8" s="5"/>
      <c r="G8" s="3" t="s">
        <v>80</v>
      </c>
    </row>
    <row r="9" spans="5:7" ht="11.25">
      <c r="E9" s="3" t="s">
        <v>26</v>
      </c>
      <c r="F9" s="5"/>
      <c r="G9" s="3" t="s">
        <v>26</v>
      </c>
    </row>
    <row r="10" spans="5:7" ht="11.25">
      <c r="E10" s="3"/>
      <c r="F10" s="5"/>
      <c r="G10" s="3"/>
    </row>
    <row r="11" spans="1:7" ht="11.25">
      <c r="A11" s="5" t="s">
        <v>89</v>
      </c>
      <c r="D11" s="15"/>
      <c r="E11" s="15">
        <v>152858</v>
      </c>
      <c r="F11" s="15"/>
      <c r="G11" s="15">
        <v>148526</v>
      </c>
    </row>
    <row r="12" spans="1:7" ht="11.25">
      <c r="A12" s="5"/>
      <c r="D12" s="15"/>
      <c r="E12" s="15"/>
      <c r="F12" s="15"/>
      <c r="G12" s="15"/>
    </row>
    <row r="13" spans="1:7" ht="11.25">
      <c r="A13" s="5" t="s">
        <v>90</v>
      </c>
      <c r="D13" s="15"/>
      <c r="E13" s="15">
        <v>1055</v>
      </c>
      <c r="F13" s="15"/>
      <c r="G13" s="15">
        <v>984</v>
      </c>
    </row>
    <row r="14" spans="1:7" ht="11.25">
      <c r="A14" s="5"/>
      <c r="D14" s="15"/>
      <c r="E14" s="15"/>
      <c r="F14" s="15"/>
      <c r="G14" s="15"/>
    </row>
    <row r="15" spans="1:7" ht="11.25">
      <c r="A15" s="5" t="s">
        <v>91</v>
      </c>
      <c r="D15" s="15"/>
      <c r="E15" s="15">
        <v>49220</v>
      </c>
      <c r="F15" s="15"/>
      <c r="G15" s="15">
        <v>50846</v>
      </c>
    </row>
    <row r="16" spans="1:7" ht="11.25">
      <c r="A16" s="7"/>
      <c r="D16" s="15"/>
      <c r="E16" s="15"/>
      <c r="F16" s="15"/>
      <c r="G16" s="15"/>
    </row>
    <row r="17" spans="1:7" ht="11.25">
      <c r="A17" s="5" t="s">
        <v>92</v>
      </c>
      <c r="D17" s="15"/>
      <c r="E17" s="15">
        <v>757070</v>
      </c>
      <c r="F17" s="15"/>
      <c r="G17" s="15">
        <v>843587</v>
      </c>
    </row>
    <row r="18" spans="1:7" ht="11.25">
      <c r="A18" s="5"/>
      <c r="D18" s="15"/>
      <c r="E18" s="15"/>
      <c r="F18" s="15"/>
      <c r="G18" s="15"/>
    </row>
    <row r="19" spans="1:7" ht="11.25">
      <c r="A19" s="5" t="s">
        <v>136</v>
      </c>
      <c r="D19" s="15"/>
      <c r="E19" s="15">
        <v>8197</v>
      </c>
      <c r="F19" s="15"/>
      <c r="G19" s="15">
        <v>8197</v>
      </c>
    </row>
    <row r="20" spans="1:7" ht="11.25">
      <c r="A20" s="5"/>
      <c r="D20" s="15"/>
      <c r="E20" s="15"/>
      <c r="F20" s="15"/>
      <c r="G20" s="15"/>
    </row>
    <row r="21" spans="4:7" ht="11.25">
      <c r="D21" s="15"/>
      <c r="E21" s="22">
        <f>SUM(E11:E20)</f>
        <v>968400</v>
      </c>
      <c r="F21" s="15"/>
      <c r="G21" s="22">
        <f>SUM(G11:G20)</f>
        <v>1052140</v>
      </c>
    </row>
    <row r="22" spans="5:7" ht="11.25">
      <c r="E22" s="3"/>
      <c r="F22" s="5"/>
      <c r="G22" s="3"/>
    </row>
    <row r="23" spans="1:7" ht="11.25">
      <c r="A23" s="5" t="s">
        <v>94</v>
      </c>
      <c r="E23" s="5"/>
      <c r="F23" s="5"/>
      <c r="G23" s="5"/>
    </row>
    <row r="24" spans="1:7" ht="11.25">
      <c r="A24" t="s">
        <v>85</v>
      </c>
      <c r="D24" s="15"/>
      <c r="E24" s="15">
        <v>26706</v>
      </c>
      <c r="F24" s="15"/>
      <c r="G24" s="15">
        <v>22681</v>
      </c>
    </row>
    <row r="25" spans="1:7" ht="11.25">
      <c r="A25" t="s">
        <v>78</v>
      </c>
      <c r="D25" s="15"/>
      <c r="E25" s="15">
        <v>25724</v>
      </c>
      <c r="F25" s="15"/>
      <c r="G25" s="15">
        <v>24519</v>
      </c>
    </row>
    <row r="26" spans="1:7" ht="11.25">
      <c r="A26" t="s">
        <v>59</v>
      </c>
      <c r="D26" s="15"/>
      <c r="E26" s="15">
        <v>1173658</v>
      </c>
      <c r="F26" s="15"/>
      <c r="G26" s="15">
        <v>813378</v>
      </c>
    </row>
    <row r="27" spans="1:7" ht="11.25">
      <c r="A27" t="s">
        <v>58</v>
      </c>
      <c r="D27" s="15"/>
      <c r="E27" s="15">
        <v>10758</v>
      </c>
      <c r="F27" s="15"/>
      <c r="G27" s="15">
        <v>54242</v>
      </c>
    </row>
    <row r="28" spans="4:7" ht="11.25">
      <c r="D28" s="15"/>
      <c r="E28" s="23">
        <f>SUM(E24:E27)</f>
        <v>1236846</v>
      </c>
      <c r="F28" s="15"/>
      <c r="G28" s="23">
        <f>SUM(G24:G27)</f>
        <v>914820</v>
      </c>
    </row>
    <row r="29" spans="4:7" ht="11.25">
      <c r="D29" s="15"/>
      <c r="E29" s="15"/>
      <c r="F29" s="15"/>
      <c r="G29" s="15"/>
    </row>
    <row r="30" spans="1:7" ht="11.25">
      <c r="A30" s="5" t="s">
        <v>95</v>
      </c>
      <c r="D30" s="15"/>
      <c r="E30" s="15"/>
      <c r="F30" s="15"/>
      <c r="G30" s="15"/>
    </row>
    <row r="31" spans="1:7" ht="11.25">
      <c r="A31" t="s">
        <v>60</v>
      </c>
      <c r="D31" s="15"/>
      <c r="E31" s="15">
        <v>173674</v>
      </c>
      <c r="F31" s="15"/>
      <c r="G31" s="15">
        <v>154078</v>
      </c>
    </row>
    <row r="32" spans="1:7" ht="11.25">
      <c r="A32" t="s">
        <v>86</v>
      </c>
      <c r="D32" s="15"/>
      <c r="E32" s="15">
        <v>61736</v>
      </c>
      <c r="F32" s="15"/>
      <c r="G32" s="15">
        <v>47518</v>
      </c>
    </row>
    <row r="33" spans="1:7" ht="11.25">
      <c r="A33" t="s">
        <v>79</v>
      </c>
      <c r="D33" s="15"/>
      <c r="E33" s="15">
        <v>51514</v>
      </c>
      <c r="F33" s="15"/>
      <c r="G33" s="15">
        <v>52185</v>
      </c>
    </row>
    <row r="34" spans="4:7" ht="11.25">
      <c r="D34" s="15"/>
      <c r="E34" s="23">
        <f>SUM(E31:E33)</f>
        <v>286924</v>
      </c>
      <c r="F34" s="15"/>
      <c r="G34" s="23">
        <f>SUM(G31:G33)</f>
        <v>253781</v>
      </c>
    </row>
    <row r="35" spans="4:7" ht="11.25">
      <c r="D35" s="15"/>
      <c r="E35" s="15"/>
      <c r="F35" s="15"/>
      <c r="G35" s="15"/>
    </row>
    <row r="36" spans="1:7" ht="11.25">
      <c r="A36" s="5" t="s">
        <v>93</v>
      </c>
      <c r="D36" s="15"/>
      <c r="E36" s="15">
        <f>+E28-E34</f>
        <v>949922</v>
      </c>
      <c r="F36" s="15"/>
      <c r="G36" s="15">
        <f>+G28-G34</f>
        <v>661039</v>
      </c>
    </row>
    <row r="37" spans="1:7" ht="11.25">
      <c r="A37" s="5"/>
      <c r="D37" s="15"/>
      <c r="E37" s="15"/>
      <c r="F37" s="15"/>
      <c r="G37" s="15"/>
    </row>
    <row r="38" spans="1:7" ht="12" thickBot="1">
      <c r="A38" s="5"/>
      <c r="D38" s="15"/>
      <c r="E38" s="19">
        <f>+E21+E36</f>
        <v>1918322</v>
      </c>
      <c r="F38" s="15"/>
      <c r="G38" s="19">
        <f>+G21+G36</f>
        <v>1713179</v>
      </c>
    </row>
    <row r="40" spans="1:7" ht="11.25">
      <c r="A40" s="5" t="s">
        <v>96</v>
      </c>
      <c r="D40" s="15"/>
      <c r="E40" s="15"/>
      <c r="F40" s="15"/>
      <c r="G40" s="15"/>
    </row>
    <row r="41" spans="4:7" ht="11.25">
      <c r="D41" s="15"/>
      <c r="E41" s="15"/>
      <c r="F41" s="15"/>
      <c r="G41" s="15"/>
    </row>
    <row r="42" spans="1:7" ht="11.25">
      <c r="A42" s="5" t="s">
        <v>97</v>
      </c>
      <c r="D42" s="15"/>
      <c r="E42" s="15"/>
      <c r="F42" s="15"/>
      <c r="G42" s="15"/>
    </row>
    <row r="43" spans="1:7" ht="11.25">
      <c r="A43" t="s">
        <v>61</v>
      </c>
      <c r="D43" s="15"/>
      <c r="E43" s="15">
        <v>143000</v>
      </c>
      <c r="F43" s="15"/>
      <c r="G43" s="15">
        <v>55000</v>
      </c>
    </row>
    <row r="44" spans="1:7" ht="11.25">
      <c r="A44" t="s">
        <v>107</v>
      </c>
      <c r="E44" s="25">
        <v>61684</v>
      </c>
      <c r="F44" s="15"/>
      <c r="G44" s="25">
        <v>70305</v>
      </c>
    </row>
    <row r="45" spans="5:7" ht="11.25">
      <c r="E45" s="15">
        <f>+E43+E44</f>
        <v>204684</v>
      </c>
      <c r="F45" s="15"/>
      <c r="G45" s="15">
        <f>+G43+G44</f>
        <v>125305</v>
      </c>
    </row>
    <row r="46" spans="1:7" ht="11.25">
      <c r="A46" s="5" t="s">
        <v>98</v>
      </c>
      <c r="D46" s="15"/>
      <c r="E46" s="15">
        <v>8060</v>
      </c>
      <c r="F46" s="15"/>
      <c r="G46" s="15">
        <v>8525</v>
      </c>
    </row>
    <row r="47" spans="4:7" ht="11.25">
      <c r="D47" s="15"/>
      <c r="E47" s="22">
        <f>+E46+E45</f>
        <v>212744</v>
      </c>
      <c r="F47" s="15"/>
      <c r="G47" s="22">
        <f>+G46+G45</f>
        <v>133830</v>
      </c>
    </row>
    <row r="49" ht="11.25">
      <c r="A49" s="5" t="s">
        <v>99</v>
      </c>
    </row>
    <row r="50" spans="1:7" ht="11.25">
      <c r="A50" s="7" t="s">
        <v>100</v>
      </c>
      <c r="E50" s="15">
        <v>1453073</v>
      </c>
      <c r="F50" s="15"/>
      <c r="G50" s="15">
        <v>1353896</v>
      </c>
    </row>
    <row r="51" spans="1:7" ht="11.25">
      <c r="A51" s="7" t="s">
        <v>101</v>
      </c>
      <c r="E51" s="15">
        <v>147318</v>
      </c>
      <c r="F51" s="15"/>
      <c r="G51" s="15">
        <v>139115</v>
      </c>
    </row>
    <row r="52" spans="1:7" ht="11.25">
      <c r="A52" s="7" t="s">
        <v>102</v>
      </c>
      <c r="E52" s="15">
        <v>101062</v>
      </c>
      <c r="F52" s="15"/>
      <c r="G52" s="15">
        <v>81329</v>
      </c>
    </row>
    <row r="53" spans="1:7" ht="11.25">
      <c r="A53" s="7" t="s">
        <v>103</v>
      </c>
      <c r="D53" s="15"/>
      <c r="E53" s="15">
        <v>893</v>
      </c>
      <c r="F53" s="15"/>
      <c r="G53" s="15">
        <v>1854</v>
      </c>
    </row>
    <row r="54" spans="1:7" ht="11.25">
      <c r="A54" s="7" t="s">
        <v>104</v>
      </c>
      <c r="D54" s="15"/>
      <c r="E54" s="15">
        <v>1502</v>
      </c>
      <c r="F54" s="15"/>
      <c r="G54" s="15">
        <v>1545</v>
      </c>
    </row>
    <row r="55" spans="1:7" ht="11.25">
      <c r="A55" s="7" t="s">
        <v>105</v>
      </c>
      <c r="D55" s="15"/>
      <c r="E55" s="15">
        <v>243</v>
      </c>
      <c r="F55" s="15"/>
      <c r="G55" s="15">
        <v>56</v>
      </c>
    </row>
    <row r="56" spans="1:7" ht="11.25">
      <c r="A56" s="7"/>
      <c r="D56" s="15"/>
      <c r="E56" s="22">
        <f>SUM(E50:E55)</f>
        <v>1704091</v>
      </c>
      <c r="F56" s="15"/>
      <c r="G56" s="22">
        <f>SUM(G50:G55)</f>
        <v>1577795</v>
      </c>
    </row>
    <row r="57" spans="1:7" ht="11.25">
      <c r="A57" s="5"/>
      <c r="D57" s="15"/>
      <c r="E57" s="15"/>
      <c r="F57" s="15"/>
      <c r="G57" s="15"/>
    </row>
    <row r="58" spans="1:7" ht="11.25">
      <c r="A58" s="5" t="s">
        <v>143</v>
      </c>
      <c r="D58" s="15"/>
      <c r="E58" s="15"/>
      <c r="F58" s="15"/>
      <c r="G58" s="15"/>
    </row>
    <row r="59" spans="1:7" ht="11.25">
      <c r="A59" s="7" t="s">
        <v>84</v>
      </c>
      <c r="D59" s="15"/>
      <c r="E59" s="15">
        <v>253</v>
      </c>
      <c r="F59" s="15"/>
      <c r="G59" s="15">
        <v>320</v>
      </c>
    </row>
    <row r="60" spans="1:7" ht="11.25">
      <c r="A60" s="7" t="s">
        <v>135</v>
      </c>
      <c r="D60" s="15"/>
      <c r="E60" s="15">
        <v>1234</v>
      </c>
      <c r="F60" s="15"/>
      <c r="G60" s="15">
        <v>1234</v>
      </c>
    </row>
    <row r="61" spans="1:7" ht="11.25">
      <c r="A61" s="7"/>
      <c r="D61" s="15"/>
      <c r="E61" s="22">
        <f>SUM(E59:E60)</f>
        <v>1487</v>
      </c>
      <c r="F61" s="15"/>
      <c r="G61" s="22">
        <f>SUM(G59:G60)</f>
        <v>1554</v>
      </c>
    </row>
    <row r="62" spans="1:7" ht="11.25">
      <c r="A62" s="7"/>
      <c r="D62" s="15"/>
      <c r="E62" s="15"/>
      <c r="F62" s="15"/>
      <c r="G62" s="15"/>
    </row>
    <row r="63" spans="4:7" ht="12" thickBot="1">
      <c r="D63" s="15"/>
      <c r="E63" s="19">
        <f>+E47+E56+E61</f>
        <v>1918322</v>
      </c>
      <c r="F63" s="15"/>
      <c r="G63" s="19">
        <f>+G47+G56+G61</f>
        <v>1713179</v>
      </c>
    </row>
    <row r="64" spans="4:7" ht="11.25">
      <c r="D64" s="15"/>
      <c r="E64" s="15"/>
      <c r="F64" s="15"/>
      <c r="G64" s="15"/>
    </row>
    <row r="65" spans="1:7" ht="11.25">
      <c r="A65" s="5" t="s">
        <v>106</v>
      </c>
      <c r="E65" s="6">
        <f>+E45/143000</f>
        <v>1.4313566433566434</v>
      </c>
      <c r="F65" s="15"/>
      <c r="G65" s="4">
        <f>+G45/55000</f>
        <v>2.2782727272727272</v>
      </c>
    </row>
    <row r="71" ht="11.25">
      <c r="E71" s="10"/>
    </row>
  </sheetData>
  <mergeCells count="2">
    <mergeCell ref="A1:G1"/>
    <mergeCell ref="A2:G2"/>
  </mergeCells>
  <printOptions/>
  <pageMargins left="0.984251969" right="0.486220472" top="0.5" bottom="0" header="0.511811023622047" footer="0.511811023622047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workbookViewId="0" topLeftCell="A1">
      <selection activeCell="A2" sqref="A2"/>
    </sheetView>
  </sheetViews>
  <sheetFormatPr defaultColWidth="9.33203125" defaultRowHeight="11.25"/>
  <cols>
    <col min="1" max="1" width="30.83203125" style="0" customWidth="1"/>
    <col min="2" max="6" width="15.83203125" style="0" customWidth="1"/>
  </cols>
  <sheetData>
    <row r="1" spans="1:6" ht="11.25">
      <c r="A1" s="31" t="s">
        <v>0</v>
      </c>
      <c r="B1" s="31"/>
      <c r="C1" s="31"/>
      <c r="D1" s="31"/>
      <c r="E1" s="31"/>
      <c r="F1" s="31"/>
    </row>
    <row r="3" spans="1:6" ht="11.25">
      <c r="A3" s="31" t="s">
        <v>87</v>
      </c>
      <c r="B3" s="31"/>
      <c r="C3" s="31"/>
      <c r="D3" s="31"/>
      <c r="E3" s="31"/>
      <c r="F3" s="31"/>
    </row>
    <row r="4" spans="1:6" ht="11.25">
      <c r="A4" s="31" t="s">
        <v>157</v>
      </c>
      <c r="B4" s="31"/>
      <c r="C4" s="31"/>
      <c r="D4" s="31"/>
      <c r="E4" s="31"/>
      <c r="F4" s="31"/>
    </row>
    <row r="6" spans="2:5" ht="11.25">
      <c r="B6" s="3" t="s">
        <v>108</v>
      </c>
      <c r="C6" s="3" t="s">
        <v>108</v>
      </c>
      <c r="D6" s="3" t="s">
        <v>111</v>
      </c>
      <c r="E6" s="3" t="s">
        <v>113</v>
      </c>
    </row>
    <row r="7" spans="2:6" ht="11.25">
      <c r="B7" s="3" t="s">
        <v>109</v>
      </c>
      <c r="C7" s="3" t="s">
        <v>110</v>
      </c>
      <c r="D7" s="3" t="s">
        <v>112</v>
      </c>
      <c r="E7" s="3" t="s">
        <v>114</v>
      </c>
      <c r="F7" s="3" t="s">
        <v>115</v>
      </c>
    </row>
    <row r="8" spans="2:6" ht="11.25">
      <c r="B8" s="3" t="s">
        <v>26</v>
      </c>
      <c r="C8" s="3" t="s">
        <v>26</v>
      </c>
      <c r="D8" s="3" t="s">
        <v>26</v>
      </c>
      <c r="E8" s="3" t="s">
        <v>26</v>
      </c>
      <c r="F8" s="3" t="s">
        <v>26</v>
      </c>
    </row>
    <row r="11" spans="1:6" ht="11.25">
      <c r="A11" s="5" t="s">
        <v>167</v>
      </c>
      <c r="B11" s="15">
        <v>55000</v>
      </c>
      <c r="C11" s="15">
        <v>12664</v>
      </c>
      <c r="D11" s="15">
        <v>-238</v>
      </c>
      <c r="E11" s="15">
        <v>57879</v>
      </c>
      <c r="F11" s="15">
        <f>SUM(B11:E11)</f>
        <v>125305</v>
      </c>
    </row>
    <row r="12" ht="11.25">
      <c r="A12" t="s">
        <v>173</v>
      </c>
    </row>
    <row r="13" spans="1:6" ht="11.25">
      <c r="A13" t="s">
        <v>174</v>
      </c>
      <c r="B13" s="15">
        <v>11000</v>
      </c>
      <c r="C13" s="15">
        <v>-11000</v>
      </c>
      <c r="D13" s="15">
        <v>0</v>
      </c>
      <c r="E13" s="15">
        <v>0</v>
      </c>
      <c r="F13" s="15">
        <f>SUM(B13:E13)</f>
        <v>0</v>
      </c>
    </row>
    <row r="14" spans="2:6" ht="11.25">
      <c r="B14" s="24"/>
      <c r="C14" s="24"/>
      <c r="D14" s="24"/>
      <c r="E14" s="24"/>
      <c r="F14" s="24"/>
    </row>
    <row r="15" spans="1:6" ht="11.25">
      <c r="A15" t="s">
        <v>137</v>
      </c>
      <c r="B15" s="18">
        <f>SUM(B11:B13)</f>
        <v>66000</v>
      </c>
      <c r="C15" s="18">
        <f>SUM(C11:C13)</f>
        <v>1664</v>
      </c>
      <c r="D15" s="18">
        <f>SUM(D11:D13)</f>
        <v>-238</v>
      </c>
      <c r="E15" s="18">
        <f>SUM(E11:E13)</f>
        <v>57879</v>
      </c>
      <c r="F15" s="18">
        <f>SUM(F11:F13)</f>
        <v>125305</v>
      </c>
    </row>
    <row r="16" ht="11.25">
      <c r="A16" t="s">
        <v>116</v>
      </c>
    </row>
    <row r="17" ht="11.25">
      <c r="A17" t="s">
        <v>138</v>
      </c>
    </row>
    <row r="18" spans="1:6" ht="11.25">
      <c r="A18" t="s">
        <v>139</v>
      </c>
      <c r="B18" s="20">
        <v>0</v>
      </c>
      <c r="C18" s="20">
        <v>0</v>
      </c>
      <c r="D18" s="20">
        <v>370</v>
      </c>
      <c r="E18" s="20">
        <v>0</v>
      </c>
      <c r="F18" s="20">
        <f>SUM(B18:E18)</f>
        <v>370</v>
      </c>
    </row>
    <row r="19" spans="2:6" ht="11.25">
      <c r="B19" s="24"/>
      <c r="C19" s="24"/>
      <c r="D19" s="24"/>
      <c r="E19" s="24"/>
      <c r="F19" s="24"/>
    </row>
    <row r="20" spans="1:6" ht="11.25">
      <c r="A20" t="s">
        <v>141</v>
      </c>
      <c r="B20" s="15"/>
      <c r="C20" s="15"/>
      <c r="D20" s="15"/>
      <c r="E20" s="15"/>
      <c r="F20" s="15"/>
    </row>
    <row r="21" spans="1:6" ht="11.25">
      <c r="A21" t="s">
        <v>140</v>
      </c>
      <c r="B21" s="15">
        <f>+B18</f>
        <v>0</v>
      </c>
      <c r="C21" s="15">
        <f>+C18</f>
        <v>0</v>
      </c>
      <c r="D21" s="15">
        <f>+D18</f>
        <v>370</v>
      </c>
      <c r="E21" s="15">
        <f>+E18</f>
        <v>0</v>
      </c>
      <c r="F21" s="15">
        <f>SUM(B21:E21)</f>
        <v>370</v>
      </c>
    </row>
    <row r="22" spans="1:6" ht="11.25">
      <c r="A22" t="s">
        <v>134</v>
      </c>
      <c r="B22" s="15">
        <v>0</v>
      </c>
      <c r="C22" s="15">
        <v>0</v>
      </c>
      <c r="D22" s="15">
        <v>0</v>
      </c>
      <c r="E22" s="15">
        <v>3354</v>
      </c>
      <c r="F22" s="15">
        <f>SUM(B22:E22)</f>
        <v>3354</v>
      </c>
    </row>
    <row r="23" spans="1:6" ht="11.25">
      <c r="A23" t="s">
        <v>10</v>
      </c>
      <c r="B23" s="25" t="s">
        <v>10</v>
      </c>
      <c r="C23" s="25" t="s">
        <v>10</v>
      </c>
      <c r="D23" s="25" t="s">
        <v>10</v>
      </c>
      <c r="E23" s="25" t="s">
        <v>10</v>
      </c>
      <c r="F23" s="25" t="s">
        <v>10</v>
      </c>
    </row>
    <row r="24" spans="1:6" ht="11.25">
      <c r="A24" s="7" t="s">
        <v>168</v>
      </c>
      <c r="B24" s="18">
        <f>+B15</f>
        <v>66000</v>
      </c>
      <c r="C24" s="18">
        <f>+C15</f>
        <v>1664</v>
      </c>
      <c r="D24" s="18">
        <f>+D15+D21</f>
        <v>132</v>
      </c>
      <c r="E24" s="18">
        <f>+E15+E22</f>
        <v>61233</v>
      </c>
      <c r="F24" s="15">
        <f>SUM(B24:E24)</f>
        <v>129029</v>
      </c>
    </row>
    <row r="25" ht="11.25">
      <c r="A25" t="s">
        <v>175</v>
      </c>
    </row>
    <row r="26" spans="1:6" ht="11.25">
      <c r="A26" t="s">
        <v>174</v>
      </c>
      <c r="B26" s="18">
        <v>77000</v>
      </c>
      <c r="C26" s="18">
        <v>0</v>
      </c>
      <c r="D26" s="18">
        <v>0</v>
      </c>
      <c r="E26" s="18">
        <v>0</v>
      </c>
      <c r="F26" s="15">
        <f>SUM(B26:E26)</f>
        <v>77000</v>
      </c>
    </row>
    <row r="27" spans="1:6" ht="11.25">
      <c r="A27" s="5"/>
      <c r="B27" s="24"/>
      <c r="C27" s="24"/>
      <c r="D27" s="24"/>
      <c r="E27" s="24"/>
      <c r="F27" s="24"/>
    </row>
    <row r="28" spans="1:6" ht="11.25">
      <c r="A28" t="s">
        <v>137</v>
      </c>
      <c r="B28" s="18">
        <f>+B24+B26</f>
        <v>143000</v>
      </c>
      <c r="C28" s="18">
        <f>+C24+C26</f>
        <v>1664</v>
      </c>
      <c r="D28" s="18">
        <f>+D24+D26</f>
        <v>132</v>
      </c>
      <c r="E28" s="18">
        <f>+E24+E26</f>
        <v>61233</v>
      </c>
      <c r="F28" s="15">
        <f>SUM(B28:E28)</f>
        <v>206029</v>
      </c>
    </row>
    <row r="29" ht="11.25">
      <c r="A29" t="s">
        <v>116</v>
      </c>
    </row>
    <row r="30" ht="11.25">
      <c r="A30" t="s">
        <v>138</v>
      </c>
    </row>
    <row r="31" spans="1:6" ht="11.25">
      <c r="A31" t="s">
        <v>139</v>
      </c>
      <c r="B31" s="18">
        <v>0</v>
      </c>
      <c r="C31" s="18">
        <v>0</v>
      </c>
      <c r="D31" s="18">
        <v>-443</v>
      </c>
      <c r="E31" s="18">
        <v>0</v>
      </c>
      <c r="F31" s="15">
        <f>SUM(B31:E31)</f>
        <v>-443</v>
      </c>
    </row>
    <row r="32" spans="2:6" ht="11.25">
      <c r="B32" s="24"/>
      <c r="C32" s="24"/>
      <c r="D32" s="24"/>
      <c r="E32" s="24"/>
      <c r="F32" s="24"/>
    </row>
    <row r="33" ht="11.25">
      <c r="A33" t="s">
        <v>171</v>
      </c>
    </row>
    <row r="34" spans="1:6" ht="11.25">
      <c r="A34" t="s">
        <v>140</v>
      </c>
      <c r="B34" s="18">
        <f>+B31</f>
        <v>0</v>
      </c>
      <c r="C34" s="18">
        <f>+C31</f>
        <v>0</v>
      </c>
      <c r="D34" s="18">
        <f>+D31</f>
        <v>-443</v>
      </c>
      <c r="E34" s="18">
        <f>+E31</f>
        <v>0</v>
      </c>
      <c r="F34" s="15">
        <f>SUM(B34:E34)</f>
        <v>-443</v>
      </c>
    </row>
    <row r="35" spans="1:6" ht="11.25">
      <c r="A35" t="s">
        <v>134</v>
      </c>
      <c r="B35" s="18">
        <v>0</v>
      </c>
      <c r="C35" s="18">
        <v>0</v>
      </c>
      <c r="D35" s="18">
        <v>0</v>
      </c>
      <c r="E35" s="18">
        <v>3731</v>
      </c>
      <c r="F35" s="15">
        <f>SUM(B35:E35)</f>
        <v>3731</v>
      </c>
    </row>
    <row r="36" spans="1:6" ht="11.25">
      <c r="A36" t="s">
        <v>62</v>
      </c>
      <c r="B36" s="18">
        <v>0</v>
      </c>
      <c r="C36" s="18">
        <v>0</v>
      </c>
      <c r="D36" s="18">
        <v>0</v>
      </c>
      <c r="E36" s="18">
        <v>-4633</v>
      </c>
      <c r="F36" s="15">
        <f>SUM(B36:E36)</f>
        <v>-4633</v>
      </c>
    </row>
    <row r="37" ht="11.25">
      <c r="A37" t="s">
        <v>10</v>
      </c>
    </row>
    <row r="38" spans="1:6" ht="12" thickBot="1">
      <c r="A38" s="5" t="s">
        <v>159</v>
      </c>
      <c r="B38" s="27">
        <f>+B28</f>
        <v>143000</v>
      </c>
      <c r="C38" s="27">
        <f>+C28</f>
        <v>1664</v>
      </c>
      <c r="D38" s="27">
        <f>+D28+D34</f>
        <v>-311</v>
      </c>
      <c r="E38" s="27">
        <f>+E28+E35+E36</f>
        <v>60331</v>
      </c>
      <c r="F38" s="27">
        <f>SUM(B38:E38)</f>
        <v>204684</v>
      </c>
    </row>
    <row r="39" spans="1:6" ht="11.25">
      <c r="A39" s="5"/>
      <c r="B39" s="20"/>
      <c r="C39" s="20"/>
      <c r="D39" s="20"/>
      <c r="E39" s="20"/>
      <c r="F39" s="20"/>
    </row>
    <row r="40" spans="1:6" ht="11.25">
      <c r="A40" s="5"/>
      <c r="B40" s="20"/>
      <c r="C40" s="20"/>
      <c r="D40" s="20"/>
      <c r="E40" s="20"/>
      <c r="F40" s="20"/>
    </row>
    <row r="41" spans="1:6" ht="11.25">
      <c r="A41" s="5"/>
      <c r="B41" s="20"/>
      <c r="C41" s="20"/>
      <c r="D41" s="20"/>
      <c r="E41" s="20"/>
      <c r="F41" s="20"/>
    </row>
    <row r="42" ht="11.25">
      <c r="A42" s="5"/>
    </row>
    <row r="43" spans="1:6" ht="11.25">
      <c r="A43" s="5" t="s">
        <v>169</v>
      </c>
      <c r="B43" s="15">
        <v>55000</v>
      </c>
      <c r="C43" s="15">
        <v>12664</v>
      </c>
      <c r="D43" s="15">
        <v>-823</v>
      </c>
      <c r="E43" s="15">
        <v>39855</v>
      </c>
      <c r="F43" s="15">
        <f>SUM(B43:E43)</f>
        <v>106696</v>
      </c>
    </row>
    <row r="44" ht="11.25">
      <c r="A44" t="s">
        <v>116</v>
      </c>
    </row>
    <row r="45" ht="11.25">
      <c r="A45" t="s">
        <v>138</v>
      </c>
    </row>
    <row r="46" spans="1:6" ht="11.25">
      <c r="A46" t="s">
        <v>139</v>
      </c>
      <c r="B46" s="15">
        <v>0</v>
      </c>
      <c r="C46" s="15">
        <v>0</v>
      </c>
      <c r="D46" s="15">
        <v>282</v>
      </c>
      <c r="E46" s="15">
        <v>0</v>
      </c>
      <c r="F46" s="15">
        <f>SUM(B46:E46)</f>
        <v>282</v>
      </c>
    </row>
    <row r="47" spans="2:6" ht="11.25">
      <c r="B47" s="25" t="s">
        <v>10</v>
      </c>
      <c r="C47" s="25" t="s">
        <v>10</v>
      </c>
      <c r="D47" s="25" t="s">
        <v>10</v>
      </c>
      <c r="E47" s="25" t="s">
        <v>10</v>
      </c>
      <c r="F47" s="25" t="s">
        <v>10</v>
      </c>
    </row>
    <row r="48" ht="11.25">
      <c r="A48" t="s">
        <v>141</v>
      </c>
    </row>
    <row r="49" spans="1:6" ht="11.25">
      <c r="A49" t="s">
        <v>140</v>
      </c>
      <c r="B49" s="15">
        <f>+B46</f>
        <v>0</v>
      </c>
      <c r="C49" s="15">
        <f>+C46</f>
        <v>0</v>
      </c>
      <c r="D49" s="15">
        <f>+D46</f>
        <v>282</v>
      </c>
      <c r="E49" s="15">
        <f>+E46</f>
        <v>0</v>
      </c>
      <c r="F49" s="15">
        <f>SUM(B49:E49)</f>
        <v>282</v>
      </c>
    </row>
    <row r="50" spans="1:6" ht="11.25">
      <c r="A50" t="s">
        <v>134</v>
      </c>
      <c r="B50" s="15">
        <v>0</v>
      </c>
      <c r="C50" s="15">
        <v>0</v>
      </c>
      <c r="D50" s="15">
        <v>0</v>
      </c>
      <c r="E50" s="15">
        <v>3210</v>
      </c>
      <c r="F50" s="15">
        <f>SUM(B50:E50)</f>
        <v>3210</v>
      </c>
    </row>
    <row r="51" spans="2:6" ht="11.25">
      <c r="B51" s="24"/>
      <c r="C51" s="24"/>
      <c r="D51" s="24"/>
      <c r="E51" s="24"/>
      <c r="F51" s="24"/>
    </row>
    <row r="52" spans="1:6" ht="11.25">
      <c r="A52" s="7" t="s">
        <v>170</v>
      </c>
      <c r="B52" s="18">
        <f>+B43</f>
        <v>55000</v>
      </c>
      <c r="C52" s="18">
        <f>+C43</f>
        <v>12664</v>
      </c>
      <c r="D52" s="18">
        <f>+D43+D49</f>
        <v>-541</v>
      </c>
      <c r="E52" s="18">
        <f>+E43+E50</f>
        <v>43065</v>
      </c>
      <c r="F52" s="15">
        <f>SUM(B52:E52)</f>
        <v>110188</v>
      </c>
    </row>
    <row r="53" ht="11.25">
      <c r="A53" t="s">
        <v>116</v>
      </c>
    </row>
    <row r="54" ht="11.25">
      <c r="A54" t="s">
        <v>138</v>
      </c>
    </row>
    <row r="55" spans="1:6" ht="11.25">
      <c r="A55" t="s">
        <v>139</v>
      </c>
      <c r="B55" s="20">
        <v>0</v>
      </c>
      <c r="C55" s="20">
        <v>0</v>
      </c>
      <c r="D55" s="20">
        <v>-249</v>
      </c>
      <c r="E55" s="20">
        <v>0</v>
      </c>
      <c r="F55" s="20">
        <f>SUM(B55:E55)</f>
        <v>-249</v>
      </c>
    </row>
    <row r="56" spans="2:6" ht="11.25">
      <c r="B56" s="24"/>
      <c r="C56" s="24"/>
      <c r="D56" s="24"/>
      <c r="E56" s="24"/>
      <c r="F56" s="24"/>
    </row>
    <row r="57" ht="11.25">
      <c r="A57" t="s">
        <v>171</v>
      </c>
    </row>
    <row r="58" spans="1:6" ht="11.25">
      <c r="A58" t="s">
        <v>172</v>
      </c>
      <c r="B58" s="15">
        <f>+B55</f>
        <v>0</v>
      </c>
      <c r="C58" s="15">
        <f>+C55</f>
        <v>0</v>
      </c>
      <c r="D58" s="15">
        <f>+D55</f>
        <v>-249</v>
      </c>
      <c r="E58" s="15">
        <f>+E55</f>
        <v>0</v>
      </c>
      <c r="F58" s="15">
        <f>SUM(B58:E58)</f>
        <v>-249</v>
      </c>
    </row>
    <row r="59" spans="1:6" ht="11.25">
      <c r="A59" t="s">
        <v>134</v>
      </c>
      <c r="B59" s="15">
        <v>0</v>
      </c>
      <c r="C59" s="15">
        <v>0</v>
      </c>
      <c r="D59" s="15">
        <v>0</v>
      </c>
      <c r="E59" s="15">
        <v>352</v>
      </c>
      <c r="F59" s="15">
        <f>SUM(B59:E59)</f>
        <v>352</v>
      </c>
    </row>
    <row r="60" spans="1:6" ht="11.25">
      <c r="A60" t="s">
        <v>62</v>
      </c>
      <c r="B60" s="15">
        <v>0</v>
      </c>
      <c r="C60" s="15">
        <v>0</v>
      </c>
      <c r="D60" s="15">
        <v>0</v>
      </c>
      <c r="E60" s="15">
        <v>-4125</v>
      </c>
      <c r="F60" s="15">
        <f>SUM(B60:E60)</f>
        <v>-4125</v>
      </c>
    </row>
    <row r="61" spans="1:6" ht="12" thickBot="1">
      <c r="A61" s="5" t="s">
        <v>160</v>
      </c>
      <c r="B61" s="27">
        <f>+B52</f>
        <v>55000</v>
      </c>
      <c r="C61" s="27">
        <f>+C52</f>
        <v>12664</v>
      </c>
      <c r="D61" s="27">
        <f>+D52+D58</f>
        <v>-790</v>
      </c>
      <c r="E61" s="27">
        <f>+E52+E59+E60</f>
        <v>39292</v>
      </c>
      <c r="F61" s="27">
        <f>SUM(B61:E61)</f>
        <v>106166</v>
      </c>
    </row>
  </sheetData>
  <mergeCells count="3">
    <mergeCell ref="A1:F1"/>
    <mergeCell ref="A3:F3"/>
    <mergeCell ref="A4:F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workbookViewId="0" topLeftCell="A1">
      <selection activeCell="A2" sqref="A2"/>
    </sheetView>
  </sheetViews>
  <sheetFormatPr defaultColWidth="9.33203125" defaultRowHeight="11.25"/>
  <cols>
    <col min="1" max="1" width="2.83203125" style="0" customWidth="1"/>
    <col min="2" max="2" width="51.83203125" style="0" customWidth="1"/>
    <col min="3" max="3" width="3.83203125" style="0" customWidth="1"/>
    <col min="4" max="4" width="17.83203125" style="0" customWidth="1"/>
    <col min="5" max="5" width="7.83203125" style="0" customWidth="1"/>
    <col min="6" max="6" width="17.83203125" style="0" customWidth="1"/>
  </cols>
  <sheetData>
    <row r="1" spans="1:6" ht="11.25">
      <c r="A1" s="31" t="s">
        <v>0</v>
      </c>
      <c r="B1" s="31"/>
      <c r="C1" s="31"/>
      <c r="D1" s="31"/>
      <c r="E1" s="31"/>
      <c r="F1" s="31"/>
    </row>
    <row r="3" spans="1:6" ht="11.25">
      <c r="A3" s="31" t="s">
        <v>88</v>
      </c>
      <c r="B3" s="31"/>
      <c r="C3" s="31"/>
      <c r="D3" s="31"/>
      <c r="E3" s="31"/>
      <c r="F3" s="31"/>
    </row>
    <row r="4" spans="1:6" ht="11.25">
      <c r="A4" s="31" t="s">
        <v>157</v>
      </c>
      <c r="B4" s="31"/>
      <c r="C4" s="31"/>
      <c r="D4" s="31"/>
      <c r="E4" s="31"/>
      <c r="F4" s="31"/>
    </row>
    <row r="6" spans="4:6" ht="11.25">
      <c r="D6" s="3" t="s">
        <v>2</v>
      </c>
      <c r="F6" s="3" t="s">
        <v>3</v>
      </c>
    </row>
    <row r="7" spans="4:6" ht="11.25">
      <c r="D7" s="3" t="s">
        <v>4</v>
      </c>
      <c r="F7" s="3" t="s">
        <v>5</v>
      </c>
    </row>
    <row r="8" spans="4:6" ht="11.25">
      <c r="D8" s="3" t="s">
        <v>6</v>
      </c>
      <c r="F8" s="3" t="s">
        <v>6</v>
      </c>
    </row>
    <row r="9" spans="2:6" ht="11.25">
      <c r="B9" s="5"/>
      <c r="D9" s="3" t="s">
        <v>156</v>
      </c>
      <c r="F9" s="3" t="s">
        <v>158</v>
      </c>
    </row>
    <row r="10" spans="4:6" ht="11.25">
      <c r="D10" s="3" t="s">
        <v>26</v>
      </c>
      <c r="F10" s="3" t="s">
        <v>26</v>
      </c>
    </row>
    <row r="13" ht="11.25">
      <c r="A13" s="5" t="s">
        <v>117</v>
      </c>
    </row>
    <row r="14" spans="2:6" ht="11.25">
      <c r="B14" t="s">
        <v>63</v>
      </c>
      <c r="D14" s="15">
        <v>5146</v>
      </c>
      <c r="F14" s="15">
        <v>1727</v>
      </c>
    </row>
    <row r="15" spans="2:6" ht="11.25">
      <c r="B15" t="s">
        <v>64</v>
      </c>
      <c r="D15" s="15"/>
      <c r="F15" s="15"/>
    </row>
    <row r="16" spans="2:6" ht="11.25">
      <c r="B16" t="s">
        <v>142</v>
      </c>
      <c r="D16" s="15">
        <v>-20</v>
      </c>
      <c r="F16" s="15">
        <v>395</v>
      </c>
    </row>
    <row r="17" spans="2:6" ht="11.25">
      <c r="B17" t="s">
        <v>70</v>
      </c>
      <c r="D17" s="21" t="s">
        <v>10</v>
      </c>
      <c r="F17" s="21" t="s">
        <v>10</v>
      </c>
    </row>
    <row r="18" spans="2:6" ht="11.25">
      <c r="B18" t="s">
        <v>67</v>
      </c>
      <c r="D18" s="15">
        <v>989</v>
      </c>
      <c r="F18" s="15">
        <v>989</v>
      </c>
    </row>
    <row r="19" spans="2:6" ht="11.25">
      <c r="B19" t="s">
        <v>69</v>
      </c>
      <c r="D19" s="15">
        <v>279</v>
      </c>
      <c r="F19" s="15">
        <v>411</v>
      </c>
    </row>
    <row r="20" spans="2:6" ht="11.25">
      <c r="B20" t="s">
        <v>68</v>
      </c>
      <c r="D20" s="15">
        <v>149</v>
      </c>
      <c r="F20" s="15">
        <v>45</v>
      </c>
    </row>
    <row r="21" spans="2:6" ht="11.25">
      <c r="B21" t="s">
        <v>66</v>
      </c>
      <c r="D21" s="15">
        <v>-691</v>
      </c>
      <c r="F21" s="15">
        <v>-687</v>
      </c>
    </row>
    <row r="22" spans="2:6" ht="11.25">
      <c r="B22" t="s">
        <v>153</v>
      </c>
      <c r="D22" s="15">
        <v>-1168</v>
      </c>
      <c r="F22" s="15">
        <v>-4435</v>
      </c>
    </row>
    <row r="23" spans="2:6" ht="11.25">
      <c r="B23" t="s">
        <v>65</v>
      </c>
      <c r="D23" s="15">
        <v>-11311</v>
      </c>
      <c r="F23" s="15">
        <v>-5402</v>
      </c>
    </row>
    <row r="24" spans="2:6" ht="11.25">
      <c r="B24" t="s">
        <v>144</v>
      </c>
      <c r="D24" s="21" t="s">
        <v>10</v>
      </c>
      <c r="F24" s="21" t="s">
        <v>10</v>
      </c>
    </row>
    <row r="25" spans="2:6" ht="11.25">
      <c r="B25" t="s">
        <v>145</v>
      </c>
      <c r="D25" s="21" t="s">
        <v>10</v>
      </c>
      <c r="F25" s="21" t="s">
        <v>10</v>
      </c>
    </row>
    <row r="26" spans="2:6" ht="11.25">
      <c r="B26" t="s">
        <v>69</v>
      </c>
      <c r="D26" s="15">
        <v>-904</v>
      </c>
      <c r="F26" s="15">
        <v>-1098</v>
      </c>
    </row>
    <row r="27" spans="2:6" ht="11.25">
      <c r="B27" t="s">
        <v>68</v>
      </c>
      <c r="D27" s="15">
        <v>-494</v>
      </c>
      <c r="F27" s="15">
        <v>-824</v>
      </c>
    </row>
    <row r="28" spans="2:6" ht="11.25">
      <c r="B28" t="s">
        <v>77</v>
      </c>
      <c r="D28" s="16">
        <v>-91</v>
      </c>
      <c r="F28" s="16">
        <v>-94</v>
      </c>
    </row>
    <row r="29" spans="2:6" ht="11.25">
      <c r="B29" t="s">
        <v>146</v>
      </c>
      <c r="D29" s="21">
        <f>SUM(D14:D28)</f>
        <v>-8116</v>
      </c>
      <c r="F29" s="21">
        <f>SUM(F14:F28)</f>
        <v>-8973</v>
      </c>
    </row>
    <row r="30" spans="2:6" ht="11.25">
      <c r="B30" t="s">
        <v>71</v>
      </c>
      <c r="D30" s="15">
        <v>52508</v>
      </c>
      <c r="F30" s="15">
        <v>54189</v>
      </c>
    </row>
    <row r="31" spans="2:6" ht="11.25">
      <c r="B31" t="s">
        <v>72</v>
      </c>
      <c r="D31" s="15">
        <v>4725</v>
      </c>
      <c r="F31" s="15">
        <v>4349</v>
      </c>
    </row>
    <row r="32" spans="2:6" ht="11.25">
      <c r="B32" t="s">
        <v>162</v>
      </c>
      <c r="D32" s="15">
        <v>-1664</v>
      </c>
      <c r="F32" s="15">
        <v>-2196</v>
      </c>
    </row>
    <row r="33" spans="2:6" ht="11.25">
      <c r="B33" t="s">
        <v>163</v>
      </c>
      <c r="D33" s="15">
        <v>246</v>
      </c>
      <c r="F33" s="15">
        <v>-225</v>
      </c>
    </row>
    <row r="34" spans="2:6" ht="11.25">
      <c r="B34" t="s">
        <v>164</v>
      </c>
      <c r="D34" s="15">
        <v>-52</v>
      </c>
      <c r="F34" s="15">
        <v>-98</v>
      </c>
    </row>
    <row r="35" spans="2:6" ht="11.25">
      <c r="B35" t="s">
        <v>165</v>
      </c>
      <c r="D35" s="15">
        <v>-48</v>
      </c>
      <c r="F35" s="15">
        <v>539</v>
      </c>
    </row>
    <row r="36" spans="2:6" ht="11.25">
      <c r="B36" t="s">
        <v>73</v>
      </c>
      <c r="D36" s="15">
        <v>-45721</v>
      </c>
      <c r="F36" s="15">
        <v>-18181</v>
      </c>
    </row>
    <row r="37" spans="2:6" ht="11.25">
      <c r="B37" t="s">
        <v>153</v>
      </c>
      <c r="D37" s="15">
        <v>1168</v>
      </c>
      <c r="F37" s="15">
        <v>4435</v>
      </c>
    </row>
    <row r="38" spans="2:6" ht="11.25">
      <c r="B38" t="s">
        <v>65</v>
      </c>
      <c r="D38" s="15">
        <v>11311</v>
      </c>
      <c r="F38" s="15">
        <v>5403</v>
      </c>
    </row>
    <row r="39" spans="2:6" ht="11.25">
      <c r="B39" t="s">
        <v>74</v>
      </c>
      <c r="D39" s="15">
        <v>4839</v>
      </c>
      <c r="F39" s="15">
        <v>658</v>
      </c>
    </row>
    <row r="40" spans="2:6" ht="11.25">
      <c r="B40" t="s">
        <v>152</v>
      </c>
      <c r="D40" s="15">
        <v>14773</v>
      </c>
      <c r="F40" s="15">
        <v>2881</v>
      </c>
    </row>
    <row r="41" spans="2:6" ht="11.25">
      <c r="B41" t="s">
        <v>166</v>
      </c>
      <c r="D41" s="16">
        <v>8758</v>
      </c>
      <c r="F41" s="16">
        <v>4898</v>
      </c>
    </row>
    <row r="42" spans="2:6" ht="11.25">
      <c r="B42" t="s">
        <v>147</v>
      </c>
      <c r="D42" s="15">
        <f>SUM(D29:D41)</f>
        <v>42727</v>
      </c>
      <c r="F42" s="15">
        <f>SUM(F29:F41)</f>
        <v>47679</v>
      </c>
    </row>
    <row r="43" spans="2:6" ht="11.25">
      <c r="B43" t="s">
        <v>75</v>
      </c>
      <c r="D43" s="15">
        <v>-282</v>
      </c>
      <c r="F43" s="15">
        <v>-685</v>
      </c>
    </row>
    <row r="44" spans="2:6" ht="11.25">
      <c r="B44" t="s">
        <v>83</v>
      </c>
      <c r="D44" s="15">
        <v>-682</v>
      </c>
      <c r="F44" s="15">
        <v>-1688</v>
      </c>
    </row>
    <row r="45" spans="2:6" ht="11.25">
      <c r="B45" s="5" t="s">
        <v>148</v>
      </c>
      <c r="D45" s="22">
        <f>SUM(D42:D44)</f>
        <v>41763</v>
      </c>
      <c r="F45" s="22">
        <f>SUM(F42:F44)</f>
        <v>45306</v>
      </c>
    </row>
    <row r="46" spans="4:6" ht="11.25">
      <c r="D46" s="21" t="s">
        <v>10</v>
      </c>
      <c r="F46" s="21" t="s">
        <v>10</v>
      </c>
    </row>
    <row r="47" spans="1:6" ht="11.25">
      <c r="A47" s="5" t="s">
        <v>118</v>
      </c>
      <c r="D47" s="21" t="s">
        <v>10</v>
      </c>
      <c r="F47" s="21" t="s">
        <v>10</v>
      </c>
    </row>
    <row r="48" spans="2:6" ht="11.25">
      <c r="B48" t="s">
        <v>76</v>
      </c>
      <c r="D48" s="15">
        <v>0</v>
      </c>
      <c r="F48" s="15">
        <v>-196</v>
      </c>
    </row>
    <row r="49" spans="2:6" ht="11.25">
      <c r="B49" t="s">
        <v>81</v>
      </c>
      <c r="D49" s="15">
        <v>-6379</v>
      </c>
      <c r="F49" s="15">
        <v>-5088</v>
      </c>
    </row>
    <row r="50" spans="2:6" ht="11.25">
      <c r="B50" t="s">
        <v>176</v>
      </c>
      <c r="D50" s="15">
        <v>705</v>
      </c>
      <c r="F50" s="15">
        <v>0</v>
      </c>
    </row>
    <row r="51" spans="2:6" ht="11.25">
      <c r="B51" s="5" t="s">
        <v>119</v>
      </c>
      <c r="D51" s="22">
        <f>SUM(D48:D50)</f>
        <v>-5674</v>
      </c>
      <c r="F51" s="22">
        <f>SUM(F48:F50)</f>
        <v>-5284</v>
      </c>
    </row>
    <row r="52" spans="4:6" ht="11.25">
      <c r="D52" s="21" t="s">
        <v>10</v>
      </c>
      <c r="F52" s="21" t="s">
        <v>10</v>
      </c>
    </row>
    <row r="53" spans="4:6" ht="11.25">
      <c r="D53" s="21" t="s">
        <v>10</v>
      </c>
      <c r="F53" s="21" t="s">
        <v>10</v>
      </c>
    </row>
    <row r="54" spans="2:6" ht="11.25">
      <c r="B54" s="5" t="s">
        <v>149</v>
      </c>
      <c r="D54" s="18">
        <f>+D51+D45</f>
        <v>36089</v>
      </c>
      <c r="F54" s="18">
        <f>+F51+F45</f>
        <v>40022</v>
      </c>
    </row>
    <row r="55" spans="2:6" ht="11.25">
      <c r="B55" s="5" t="s">
        <v>150</v>
      </c>
      <c r="D55" s="15">
        <v>865174</v>
      </c>
      <c r="F55" s="15">
        <v>769420</v>
      </c>
    </row>
    <row r="56" spans="2:6" ht="12" thickBot="1">
      <c r="B56" s="5" t="s">
        <v>151</v>
      </c>
      <c r="D56" s="19">
        <f>SUM(D54:D55)</f>
        <v>901263</v>
      </c>
      <c r="F56" s="19">
        <f>SUM(F54:F55)</f>
        <v>809442</v>
      </c>
    </row>
    <row r="57" spans="4:6" ht="11.25">
      <c r="D57" s="21" t="s">
        <v>10</v>
      </c>
      <c r="F57" s="21" t="s">
        <v>10</v>
      </c>
    </row>
    <row r="58" spans="4:6" ht="11.25">
      <c r="D58" s="21" t="s">
        <v>10</v>
      </c>
      <c r="F58" s="21" t="s">
        <v>10</v>
      </c>
    </row>
    <row r="59" spans="1:6" ht="11.25">
      <c r="A59" s="5" t="s">
        <v>120</v>
      </c>
      <c r="D59" s="21"/>
      <c r="F59" s="21"/>
    </row>
    <row r="60" spans="2:6" ht="11.25">
      <c r="B60" t="s">
        <v>11</v>
      </c>
      <c r="D60" s="15">
        <v>10759</v>
      </c>
      <c r="F60" s="15">
        <v>3512</v>
      </c>
    </row>
    <row r="61" spans="2:6" ht="11.25">
      <c r="B61" t="s">
        <v>121</v>
      </c>
      <c r="D61" s="21" t="s">
        <v>10</v>
      </c>
      <c r="F61" s="21" t="s">
        <v>10</v>
      </c>
    </row>
    <row r="62" spans="2:6" ht="11.25">
      <c r="B62" t="s">
        <v>82</v>
      </c>
      <c r="D62" s="15">
        <v>890504</v>
      </c>
      <c r="F62" s="15">
        <v>805930</v>
      </c>
    </row>
    <row r="63" spans="4:6" ht="12" thickBot="1">
      <c r="D63" s="19">
        <f>SUM(D60:D62)</f>
        <v>901263</v>
      </c>
      <c r="F63" s="19">
        <f>SUM(F60:F62)</f>
        <v>809442</v>
      </c>
    </row>
  </sheetData>
  <mergeCells count="3">
    <mergeCell ref="A1:F1"/>
    <mergeCell ref="A3:F3"/>
    <mergeCell ref="A4:F4"/>
  </mergeCells>
  <printOptions/>
  <pageMargins left="0.75" right="0.75" top="0.25" bottom="0.25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workbookViewId="0" topLeftCell="A12">
      <selection activeCell="D44" sqref="D44"/>
    </sheetView>
  </sheetViews>
  <sheetFormatPr defaultColWidth="9.33203125" defaultRowHeight="11.25"/>
  <cols>
    <col min="1" max="1" width="6.66015625" style="0" customWidth="1"/>
    <col min="2" max="2" width="41.66015625" style="0" customWidth="1"/>
    <col min="3" max="3" width="18.33203125" style="0" customWidth="1"/>
    <col min="4" max="4" width="19.5" style="0" customWidth="1"/>
    <col min="5" max="5" width="18.33203125" style="0" customWidth="1"/>
    <col min="6" max="6" width="21.83203125" style="0" customWidth="1"/>
  </cols>
  <sheetData>
    <row r="1" spans="1:2" ht="12.75">
      <c r="A1" s="28" t="s">
        <v>122</v>
      </c>
      <c r="B1" s="28"/>
    </row>
    <row r="3" spans="1:6" ht="12.75">
      <c r="A3" s="30" t="s">
        <v>0</v>
      </c>
      <c r="B3" s="30"/>
      <c r="C3" s="30"/>
      <c r="D3" s="30"/>
      <c r="E3" s="30"/>
      <c r="F3" s="30"/>
    </row>
    <row r="4" spans="1:6" ht="12.75">
      <c r="A4" s="2"/>
      <c r="B4" s="2"/>
      <c r="C4" s="2"/>
      <c r="D4" s="2"/>
      <c r="E4" s="2"/>
      <c r="F4" s="2"/>
    </row>
    <row r="5" spans="1:6" ht="12.75">
      <c r="A5" s="30" t="s">
        <v>123</v>
      </c>
      <c r="B5" s="30"/>
      <c r="C5" s="30"/>
      <c r="D5" s="30"/>
      <c r="E5" s="30"/>
      <c r="F5" s="30"/>
    </row>
    <row r="6" spans="1:6" ht="12.75">
      <c r="A6" s="30" t="s">
        <v>157</v>
      </c>
      <c r="B6" s="30"/>
      <c r="C6" s="30"/>
      <c r="D6" s="30"/>
      <c r="E6" s="30"/>
      <c r="F6" s="30"/>
    </row>
    <row r="7" spans="1:6" ht="12.75">
      <c r="A7" s="1"/>
      <c r="B7" s="1"/>
      <c r="C7" s="1"/>
      <c r="D7" s="1"/>
      <c r="E7" s="1"/>
      <c r="F7" s="1"/>
    </row>
    <row r="8" spans="1:6" ht="12.75">
      <c r="A8" s="2"/>
      <c r="B8" s="2"/>
      <c r="C8" s="31" t="s">
        <v>155</v>
      </c>
      <c r="D8" s="31"/>
      <c r="E8" s="31" t="s">
        <v>1</v>
      </c>
      <c r="F8" s="31"/>
    </row>
    <row r="9" spans="1:6" ht="12.75">
      <c r="A9" s="2"/>
      <c r="B9" s="2"/>
      <c r="C9" s="3" t="s">
        <v>2</v>
      </c>
      <c r="D9" s="3" t="s">
        <v>3</v>
      </c>
      <c r="E9" s="3" t="s">
        <v>2</v>
      </c>
      <c r="F9" s="3" t="s">
        <v>3</v>
      </c>
    </row>
    <row r="10" spans="1:6" ht="12.75">
      <c r="A10" s="2"/>
      <c r="B10" s="2"/>
      <c r="C10" s="3" t="s">
        <v>4</v>
      </c>
      <c r="D10" s="3" t="s">
        <v>5</v>
      </c>
      <c r="E10" s="3" t="s">
        <v>4</v>
      </c>
      <c r="F10" s="3" t="s">
        <v>5</v>
      </c>
    </row>
    <row r="11" spans="1:6" ht="12.75">
      <c r="A11" s="2"/>
      <c r="B11" s="2"/>
      <c r="C11" s="3" t="s">
        <v>6</v>
      </c>
      <c r="D11" s="3" t="s">
        <v>6</v>
      </c>
      <c r="E11" s="3" t="s">
        <v>7</v>
      </c>
      <c r="F11" s="3" t="s">
        <v>8</v>
      </c>
    </row>
    <row r="12" spans="1:6" ht="12.75">
      <c r="A12" s="2"/>
      <c r="B12" s="2"/>
      <c r="C12" s="3" t="s">
        <v>156</v>
      </c>
      <c r="D12" s="3" t="s">
        <v>158</v>
      </c>
      <c r="E12" s="3" t="s">
        <v>156</v>
      </c>
      <c r="F12" s="3" t="s">
        <v>158</v>
      </c>
    </row>
    <row r="13" spans="1:6" ht="12.75">
      <c r="A13" s="2"/>
      <c r="B13" s="2"/>
      <c r="C13" s="3" t="s">
        <v>26</v>
      </c>
      <c r="D13" s="3" t="s">
        <v>26</v>
      </c>
      <c r="E13" s="3" t="s">
        <v>26</v>
      </c>
      <c r="F13" s="3" t="s">
        <v>26</v>
      </c>
    </row>
    <row r="14" spans="1:6" ht="12.75">
      <c r="A14" s="2"/>
      <c r="B14" s="2"/>
      <c r="C14" s="2"/>
      <c r="D14" s="3"/>
      <c r="E14" s="3"/>
      <c r="F14" s="3"/>
    </row>
    <row r="15" spans="1:6" ht="12.75">
      <c r="A15" s="2"/>
      <c r="B15" s="2"/>
      <c r="C15" s="2"/>
      <c r="D15" s="2"/>
      <c r="E15" s="2"/>
      <c r="F15" s="2"/>
    </row>
    <row r="16" spans="1:6" ht="12.75">
      <c r="A16" s="29">
        <v>1</v>
      </c>
      <c r="B16" s="2" t="s">
        <v>54</v>
      </c>
      <c r="C16" s="17">
        <v>25111</v>
      </c>
      <c r="D16" s="17">
        <v>19948</v>
      </c>
      <c r="E16" s="17">
        <v>52046</v>
      </c>
      <c r="F16" s="17">
        <v>40542</v>
      </c>
    </row>
    <row r="17" spans="1:6" ht="12.75">
      <c r="A17" s="29"/>
      <c r="B17" s="2"/>
      <c r="C17" s="17"/>
      <c r="D17" s="17"/>
      <c r="E17" s="17"/>
      <c r="F17" s="17"/>
    </row>
    <row r="18" spans="1:6" ht="12.75">
      <c r="A18" s="2"/>
      <c r="B18" s="2"/>
      <c r="C18" s="11"/>
      <c r="D18" s="11"/>
      <c r="E18" s="11"/>
      <c r="F18" s="11"/>
    </row>
    <row r="19" spans="1:6" ht="12.75">
      <c r="A19" s="29">
        <v>2</v>
      </c>
      <c r="B19" s="2" t="s">
        <v>124</v>
      </c>
      <c r="C19" s="11">
        <v>5146</v>
      </c>
      <c r="D19" s="11">
        <v>1727</v>
      </c>
      <c r="E19" s="11">
        <v>9577</v>
      </c>
      <c r="F19" s="11">
        <v>6089</v>
      </c>
    </row>
    <row r="20" spans="1:6" ht="12.75">
      <c r="A20" s="29"/>
      <c r="B20" s="2"/>
      <c r="C20" s="11"/>
      <c r="D20" s="11"/>
      <c r="E20" s="11"/>
      <c r="F20" s="11"/>
    </row>
    <row r="21" spans="1:6" ht="12.75">
      <c r="A21" s="2" t="s">
        <v>10</v>
      </c>
      <c r="B21" s="2" t="s">
        <v>10</v>
      </c>
      <c r="C21" s="11"/>
      <c r="D21" s="11"/>
      <c r="E21" s="11"/>
      <c r="F21" s="11"/>
    </row>
    <row r="22" spans="1:2" ht="12.75">
      <c r="A22" s="29">
        <v>3</v>
      </c>
      <c r="B22" s="2" t="s">
        <v>125</v>
      </c>
    </row>
    <row r="23" spans="1:6" ht="12.75">
      <c r="A23" s="29"/>
      <c r="B23" s="2" t="s">
        <v>126</v>
      </c>
      <c r="C23" s="11">
        <v>3731</v>
      </c>
      <c r="D23" s="11">
        <v>352</v>
      </c>
      <c r="E23" s="11">
        <v>7085</v>
      </c>
      <c r="F23" s="11">
        <v>3562</v>
      </c>
    </row>
    <row r="24" spans="1:6" ht="12.75">
      <c r="A24" s="29"/>
      <c r="B24" s="2"/>
      <c r="C24" s="11"/>
      <c r="D24" s="11"/>
      <c r="E24" s="11"/>
      <c r="F24" s="11"/>
    </row>
    <row r="25" spans="1:6" ht="12.75">
      <c r="A25" s="2" t="s">
        <v>10</v>
      </c>
      <c r="B25" s="2" t="s">
        <v>10</v>
      </c>
      <c r="C25" s="2"/>
      <c r="D25" s="2"/>
      <c r="E25" s="2"/>
      <c r="F25" s="2"/>
    </row>
    <row r="26" spans="1:6" ht="12.75">
      <c r="A26" s="29">
        <v>4</v>
      </c>
      <c r="B26" s="2" t="s">
        <v>127</v>
      </c>
      <c r="C26" s="17">
        <v>3731</v>
      </c>
      <c r="D26" s="17">
        <v>352</v>
      </c>
      <c r="E26" s="17">
        <v>7085</v>
      </c>
      <c r="F26" s="17">
        <v>3562</v>
      </c>
    </row>
    <row r="27" spans="1:6" ht="12.75">
      <c r="A27" s="29"/>
      <c r="B27" s="2"/>
      <c r="C27" s="17"/>
      <c r="D27" s="17"/>
      <c r="E27" s="17"/>
      <c r="F27" s="17"/>
    </row>
    <row r="28" spans="1:6" ht="12.75">
      <c r="A28" s="2"/>
      <c r="B28" s="2"/>
      <c r="C28" s="11"/>
      <c r="D28" s="11"/>
      <c r="E28" s="11"/>
      <c r="F28" s="11"/>
    </row>
    <row r="29" spans="1:6" ht="12.75">
      <c r="A29" s="29">
        <v>5</v>
      </c>
      <c r="B29" s="2" t="s">
        <v>128</v>
      </c>
      <c r="C29" s="8">
        <v>3.81</v>
      </c>
      <c r="D29" s="8">
        <v>0.45</v>
      </c>
      <c r="E29" s="8">
        <v>7.24</v>
      </c>
      <c r="F29" s="8">
        <v>4.6</v>
      </c>
    </row>
    <row r="30" spans="1:6" ht="12.75">
      <c r="A30" s="29"/>
      <c r="B30" s="2"/>
      <c r="C30" s="8"/>
      <c r="D30" s="8"/>
      <c r="E30" s="8"/>
      <c r="F30" s="8"/>
    </row>
    <row r="31" spans="1:6" ht="12.75">
      <c r="A31" s="2" t="s">
        <v>10</v>
      </c>
      <c r="B31" s="2" t="s">
        <v>10</v>
      </c>
      <c r="C31" s="11"/>
      <c r="D31" s="11"/>
      <c r="E31" s="9"/>
      <c r="F31" s="9"/>
    </row>
    <row r="32" spans="1:6" ht="12.75">
      <c r="A32" s="29">
        <v>6</v>
      </c>
      <c r="B32" s="2" t="s">
        <v>129</v>
      </c>
      <c r="C32" s="26">
        <v>0</v>
      </c>
      <c r="D32" s="26">
        <v>0</v>
      </c>
      <c r="E32" s="26">
        <v>0</v>
      </c>
      <c r="F32" s="26">
        <v>0</v>
      </c>
    </row>
    <row r="33" spans="1:6" ht="12.75">
      <c r="A33" s="29"/>
      <c r="B33" s="2"/>
      <c r="C33" s="26"/>
      <c r="D33" s="26"/>
      <c r="E33" s="26"/>
      <c r="F33" s="26"/>
    </row>
    <row r="34" spans="1:6" ht="12.75">
      <c r="A34" s="29"/>
      <c r="B34" s="2"/>
      <c r="C34" s="26"/>
      <c r="D34" s="26"/>
      <c r="E34" s="26"/>
      <c r="F34" s="26"/>
    </row>
    <row r="35" spans="1:6" ht="12.75">
      <c r="A35" s="2" t="s">
        <v>10</v>
      </c>
      <c r="B35" s="2" t="s">
        <v>10</v>
      </c>
      <c r="D35" s="3" t="s">
        <v>14</v>
      </c>
      <c r="F35" s="3" t="s">
        <v>14</v>
      </c>
    </row>
    <row r="36" spans="1:6" ht="12.75">
      <c r="A36" s="2" t="s">
        <v>10</v>
      </c>
      <c r="B36" s="2" t="s">
        <v>10</v>
      </c>
      <c r="D36" s="3" t="s">
        <v>16</v>
      </c>
      <c r="F36" s="3" t="s">
        <v>25</v>
      </c>
    </row>
    <row r="37" spans="1:6" ht="12.75">
      <c r="A37" s="2"/>
      <c r="B37" s="2"/>
      <c r="D37" s="3" t="s">
        <v>15</v>
      </c>
      <c r="F37" s="3" t="s">
        <v>13</v>
      </c>
    </row>
    <row r="38" spans="1:6" ht="12.75">
      <c r="A38" s="2"/>
      <c r="B38" s="2"/>
      <c r="D38" s="3" t="s">
        <v>156</v>
      </c>
      <c r="F38" s="3" t="s">
        <v>80</v>
      </c>
    </row>
    <row r="39" spans="1:6" ht="12.75">
      <c r="A39" s="2"/>
      <c r="B39" s="2"/>
      <c r="D39" s="3"/>
      <c r="F39" s="3"/>
    </row>
    <row r="40" spans="1:6" ht="12.75">
      <c r="A40" s="2"/>
      <c r="B40" s="2"/>
      <c r="D40" s="3"/>
      <c r="F40" s="3"/>
    </row>
    <row r="41" spans="1:6" ht="12.75">
      <c r="A41" s="29">
        <v>7</v>
      </c>
      <c r="B41" s="2" t="s">
        <v>106</v>
      </c>
      <c r="D41" s="26">
        <v>1.43</v>
      </c>
      <c r="F41" s="26">
        <v>2.28</v>
      </c>
    </row>
    <row r="42" spans="1:6" ht="12.75">
      <c r="A42" s="2" t="s">
        <v>10</v>
      </c>
      <c r="B42" s="2" t="s">
        <v>10</v>
      </c>
      <c r="C42" s="11"/>
      <c r="D42" s="11"/>
      <c r="E42" s="11"/>
      <c r="F42" s="11"/>
    </row>
    <row r="43" spans="1:6" ht="12.75">
      <c r="A43" s="2" t="s">
        <v>10</v>
      </c>
      <c r="B43" s="2"/>
      <c r="C43" s="11"/>
      <c r="D43" s="11"/>
      <c r="E43" s="11"/>
      <c r="F43" s="11"/>
    </row>
    <row r="44" spans="1:6" ht="12.75">
      <c r="A44" s="2" t="s">
        <v>10</v>
      </c>
      <c r="B44" s="2"/>
      <c r="C44" s="11"/>
      <c r="D44" s="11"/>
      <c r="E44" s="11"/>
      <c r="F44" s="11"/>
    </row>
    <row r="45" spans="1:6" ht="12.75">
      <c r="A45" s="2" t="s">
        <v>10</v>
      </c>
      <c r="B45" s="2"/>
      <c r="C45" s="11"/>
      <c r="D45" s="11"/>
      <c r="E45" s="11"/>
      <c r="F45" s="11"/>
    </row>
  </sheetData>
  <mergeCells count="5">
    <mergeCell ref="A3:F3"/>
    <mergeCell ref="A5:F5"/>
    <mergeCell ref="A6:F6"/>
    <mergeCell ref="C8:D8"/>
    <mergeCell ref="E8:F8"/>
  </mergeCells>
  <printOptions/>
  <pageMargins left="0.5" right="0.5" top="1" bottom="1" header="0.5" footer="0.5"/>
  <pageSetup fitToHeight="1" fitToWidth="1" horizontalDpi="300" verticalDpi="300" orientation="portrait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2" sqref="A2"/>
    </sheetView>
  </sheetViews>
  <sheetFormatPr defaultColWidth="9.33203125" defaultRowHeight="11.25"/>
  <cols>
    <col min="1" max="1" width="6.66015625" style="0" customWidth="1"/>
    <col min="2" max="2" width="30" style="0" customWidth="1"/>
    <col min="3" max="3" width="18.33203125" style="0" customWidth="1"/>
    <col min="4" max="4" width="18.16015625" style="0" customWidth="1"/>
    <col min="5" max="6" width="18.33203125" style="0" customWidth="1"/>
  </cols>
  <sheetData>
    <row r="1" spans="1:2" ht="12.75">
      <c r="A1" s="28" t="s">
        <v>130</v>
      </c>
      <c r="B1" s="28"/>
    </row>
    <row r="3" spans="1:6" ht="12.75">
      <c r="A3" s="30" t="s">
        <v>0</v>
      </c>
      <c r="B3" s="30"/>
      <c r="C3" s="30"/>
      <c r="D3" s="30"/>
      <c r="E3" s="30"/>
      <c r="F3" s="30"/>
    </row>
    <row r="4" spans="1:6" ht="12.75">
      <c r="A4" s="2"/>
      <c r="B4" s="2"/>
      <c r="C4" s="2"/>
      <c r="D4" s="2"/>
      <c r="E4" s="2"/>
      <c r="F4" s="2"/>
    </row>
    <row r="5" spans="1:6" ht="12.75">
      <c r="A5" s="30" t="s">
        <v>161</v>
      </c>
      <c r="B5" s="30"/>
      <c r="C5" s="30"/>
      <c r="D5" s="30"/>
      <c r="E5" s="30"/>
      <c r="F5" s="30"/>
    </row>
    <row r="6" spans="1:6" ht="12.75">
      <c r="A6" s="1"/>
      <c r="B6" s="1"/>
      <c r="C6" s="1"/>
      <c r="D6" s="1"/>
      <c r="E6" s="1"/>
      <c r="F6" s="1"/>
    </row>
    <row r="7" spans="1:6" ht="12.75">
      <c r="A7" s="2"/>
      <c r="B7" s="2"/>
      <c r="C7" s="31" t="s">
        <v>155</v>
      </c>
      <c r="D7" s="31"/>
      <c r="E7" s="31" t="s">
        <v>1</v>
      </c>
      <c r="F7" s="31"/>
    </row>
    <row r="8" spans="1:6" ht="12.75">
      <c r="A8" s="2"/>
      <c r="B8" s="2"/>
      <c r="C8" s="3" t="s">
        <v>2</v>
      </c>
      <c r="D8" s="3" t="s">
        <v>3</v>
      </c>
      <c r="E8" s="3" t="s">
        <v>2</v>
      </c>
      <c r="F8" s="3" t="s">
        <v>3</v>
      </c>
    </row>
    <row r="9" spans="1:6" ht="12.75">
      <c r="A9" s="2"/>
      <c r="B9" s="2"/>
      <c r="C9" s="3" t="s">
        <v>4</v>
      </c>
      <c r="D9" s="3" t="s">
        <v>5</v>
      </c>
      <c r="E9" s="3" t="s">
        <v>4</v>
      </c>
      <c r="F9" s="3" t="s">
        <v>5</v>
      </c>
    </row>
    <row r="10" spans="1:6" ht="12.75">
      <c r="A10" s="2"/>
      <c r="B10" s="2"/>
      <c r="C10" s="3" t="s">
        <v>6</v>
      </c>
      <c r="D10" s="3" t="s">
        <v>6</v>
      </c>
      <c r="E10" s="3" t="s">
        <v>7</v>
      </c>
      <c r="F10" s="3" t="s">
        <v>8</v>
      </c>
    </row>
    <row r="11" spans="1:6" ht="12.75">
      <c r="A11" s="2"/>
      <c r="B11" s="2"/>
      <c r="C11" s="3" t="s">
        <v>156</v>
      </c>
      <c r="D11" s="3" t="s">
        <v>158</v>
      </c>
      <c r="E11" s="3" t="s">
        <v>156</v>
      </c>
      <c r="F11" s="3" t="s">
        <v>158</v>
      </c>
    </row>
    <row r="12" spans="1:6" ht="12.75">
      <c r="A12" s="2"/>
      <c r="B12" s="2"/>
      <c r="C12" s="3" t="s">
        <v>26</v>
      </c>
      <c r="D12" s="3" t="s">
        <v>26</v>
      </c>
      <c r="E12" s="3" t="s">
        <v>26</v>
      </c>
      <c r="F12" s="3" t="s">
        <v>26</v>
      </c>
    </row>
    <row r="13" spans="1:6" ht="12.75">
      <c r="A13" s="2"/>
      <c r="B13" s="2"/>
      <c r="C13" s="2"/>
      <c r="D13" s="3"/>
      <c r="E13" s="3"/>
      <c r="F13" s="3"/>
    </row>
    <row r="14" spans="1:6" ht="12.75">
      <c r="A14" s="2"/>
      <c r="B14" s="2"/>
      <c r="C14" s="2"/>
      <c r="D14" s="2"/>
      <c r="E14" s="2"/>
      <c r="F14" s="2"/>
    </row>
    <row r="15" spans="1:6" ht="12.75">
      <c r="A15" s="29">
        <v>1</v>
      </c>
      <c r="B15" s="2" t="s">
        <v>131</v>
      </c>
      <c r="C15" s="17">
        <v>5126</v>
      </c>
      <c r="D15" s="17">
        <v>2122</v>
      </c>
      <c r="E15" s="17">
        <v>9507</v>
      </c>
      <c r="F15" s="17">
        <v>6561</v>
      </c>
    </row>
    <row r="16" spans="1:6" ht="12.75">
      <c r="A16" s="29"/>
      <c r="B16" s="2"/>
      <c r="C16" s="17"/>
      <c r="D16" s="17"/>
      <c r="E16" s="17"/>
      <c r="F16" s="17"/>
    </row>
    <row r="17" spans="1:6" ht="12.75">
      <c r="A17" s="2"/>
      <c r="B17" s="2"/>
      <c r="C17" s="11"/>
      <c r="D17" s="11"/>
      <c r="E17" s="11"/>
      <c r="F17" s="11"/>
    </row>
    <row r="18" spans="1:6" ht="12.75">
      <c r="A18" s="29">
        <v>2</v>
      </c>
      <c r="B18" s="2" t="s">
        <v>132</v>
      </c>
      <c r="C18" s="11">
        <v>0</v>
      </c>
      <c r="D18" s="11">
        <v>0</v>
      </c>
      <c r="E18" s="11">
        <v>0</v>
      </c>
      <c r="F18" s="11">
        <v>0</v>
      </c>
    </row>
    <row r="19" spans="1:6" ht="12.75">
      <c r="A19" s="29"/>
      <c r="B19" s="2"/>
      <c r="C19" s="11"/>
      <c r="D19" s="11"/>
      <c r="E19" s="11"/>
      <c r="F19" s="11"/>
    </row>
    <row r="20" spans="1:6" ht="12.75">
      <c r="A20" s="2" t="s">
        <v>10</v>
      </c>
      <c r="B20" s="2" t="s">
        <v>10</v>
      </c>
      <c r="C20" s="11"/>
      <c r="D20" s="11"/>
      <c r="E20" s="11"/>
      <c r="F20" s="11"/>
    </row>
    <row r="21" spans="1:6" ht="12.75">
      <c r="A21" s="29">
        <v>3</v>
      </c>
      <c r="B21" s="2" t="s">
        <v>133</v>
      </c>
      <c r="C21" s="11">
        <v>0</v>
      </c>
      <c r="D21" s="11">
        <v>0</v>
      </c>
      <c r="E21" s="11">
        <v>0</v>
      </c>
      <c r="F21" s="11">
        <v>0</v>
      </c>
    </row>
  </sheetData>
  <mergeCells count="4">
    <mergeCell ref="A3:F3"/>
    <mergeCell ref="A5:F5"/>
    <mergeCell ref="C7:D7"/>
    <mergeCell ref="E7:F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Syarikat Takaful Malaysia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Jabatan Akaun &amp; Pelaburan</dc:creator>
  <cp:keywords/>
  <dc:description/>
  <cp:lastModifiedBy>user</cp:lastModifiedBy>
  <cp:lastPrinted>2004-02-25T09:48:05Z</cp:lastPrinted>
  <dcterms:created xsi:type="dcterms:W3CDTF">1999-10-11T07:35:13Z</dcterms:created>
  <dcterms:modified xsi:type="dcterms:W3CDTF">2004-02-25T09:49:32Z</dcterms:modified>
  <cp:category/>
  <cp:version/>
  <cp:contentType/>
  <cp:contentStatus/>
</cp:coreProperties>
</file>